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872u347\Desktop\LAB working\FY24\"/>
    </mc:Choice>
  </mc:AlternateContent>
  <xr:revisionPtr revIDLastSave="0" documentId="13_ncr:1_{227AAE9D-6FDC-472A-8919-C692D2EC2F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te Summary" sheetId="2" r:id="rId1"/>
    <sheet name="Payroll" sheetId="7" r:id="rId2"/>
    <sheet name="Non Capital Expense Budget" sheetId="4" r:id="rId3"/>
    <sheet name="Capital Asset Depreciation" sheetId="5" r:id="rId4"/>
    <sheet name="Surplus_Deficit" sheetId="9" r:id="rId5"/>
    <sheet name="Internal Rate Sheet" sheetId="10" r:id="rId6"/>
    <sheet name="Internal Burdened Rate Sheet" sheetId="13" r:id="rId7"/>
    <sheet name="External Rate Sheet" sheetId="11" r:id="rId8"/>
    <sheet name="DoD Uncapped Rate Sheet" sheetId="14" r:id="rId9"/>
    <sheet name="Decision Log" sheetId="12" r:id="rId10"/>
    <sheet name="email" sheetId="15" r:id="rId11"/>
  </sheets>
  <definedNames>
    <definedName name="BasisforHours">Payroll!$L$3:$L$4</definedName>
    <definedName name="CenterLocation" localSheetId="6">'Rate Summary'!#REF!</definedName>
    <definedName name="CenterLocation">'Rate Summary'!#REF!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4" l="1"/>
  <c r="Q9" i="2"/>
  <c r="B42" i="14"/>
  <c r="B41" i="14"/>
  <c r="B40" i="14"/>
  <c r="B34" i="14"/>
  <c r="B26" i="14"/>
  <c r="B37" i="14" s="1"/>
  <c r="B24" i="14"/>
  <c r="A12" i="14"/>
  <c r="C48" i="2"/>
  <c r="D50" i="2"/>
  <c r="D45" i="2"/>
  <c r="E25" i="7" l="1"/>
  <c r="K28" i="9"/>
  <c r="J28" i="9"/>
  <c r="R30" i="2" l="1"/>
  <c r="L30" i="2"/>
  <c r="K95" i="7" l="1"/>
  <c r="O95" i="7" s="1"/>
  <c r="F95" i="7"/>
  <c r="G95" i="7" s="1"/>
  <c r="K94" i="7"/>
  <c r="O94" i="7" s="1"/>
  <c r="F94" i="7"/>
  <c r="G94" i="7" s="1"/>
  <c r="H94" i="7" s="1"/>
  <c r="K93" i="7"/>
  <c r="O93" i="7" s="1"/>
  <c r="F93" i="7"/>
  <c r="G93" i="7" s="1"/>
  <c r="K92" i="7"/>
  <c r="O92" i="7" s="1"/>
  <c r="F92" i="7"/>
  <c r="G92" i="7" s="1"/>
  <c r="H92" i="7" s="1"/>
  <c r="K91" i="7"/>
  <c r="O91" i="7" s="1"/>
  <c r="F91" i="7"/>
  <c r="G91" i="7" s="1"/>
  <c r="K90" i="7"/>
  <c r="L90" i="7" s="1"/>
  <c r="F90" i="7"/>
  <c r="G90" i="7" s="1"/>
  <c r="K89" i="7"/>
  <c r="L89" i="7" s="1"/>
  <c r="F89" i="7"/>
  <c r="G89" i="7" s="1"/>
  <c r="K88" i="7"/>
  <c r="O88" i="7" s="1"/>
  <c r="F88" i="7"/>
  <c r="G88" i="7" s="1"/>
  <c r="L95" i="7" l="1"/>
  <c r="L88" i="7"/>
  <c r="M90" i="7"/>
  <c r="H90" i="7"/>
  <c r="M93" i="7"/>
  <c r="H93" i="7"/>
  <c r="H95" i="7"/>
  <c r="M95" i="7"/>
  <c r="L93" i="7"/>
  <c r="M94" i="7"/>
  <c r="L92" i="7"/>
  <c r="M92" i="7"/>
  <c r="L94" i="7"/>
  <c r="H91" i="7"/>
  <c r="M91" i="7"/>
  <c r="L91" i="7"/>
  <c r="O90" i="7"/>
  <c r="M89" i="7"/>
  <c r="H89" i="7"/>
  <c r="O89" i="7"/>
  <c r="H88" i="7"/>
  <c r="M88" i="7"/>
  <c r="L22" i="2"/>
  <c r="K18" i="2" l="1"/>
  <c r="K19" i="2"/>
  <c r="K17" i="2"/>
  <c r="K20" i="2" l="1"/>
  <c r="K16" i="2"/>
  <c r="K15" i="2"/>
  <c r="N17" i="2"/>
  <c r="B175" i="7"/>
  <c r="B164" i="7"/>
  <c r="N20" i="2" s="1"/>
  <c r="B118" i="7"/>
  <c r="N19" i="2" s="1"/>
  <c r="B97" i="7"/>
  <c r="N18" i="2" s="1"/>
  <c r="B85" i="7"/>
  <c r="B68" i="7"/>
  <c r="N16" i="2" s="1"/>
  <c r="B25" i="7"/>
  <c r="N15" i="2" s="1"/>
  <c r="K9" i="2"/>
  <c r="N22" i="2" l="1"/>
  <c r="M16" i="2" s="1"/>
  <c r="Q28" i="2"/>
  <c r="K28" i="2"/>
  <c r="Q26" i="2"/>
  <c r="K26" i="2"/>
  <c r="Q24" i="2"/>
  <c r="K24" i="2"/>
  <c r="Q21" i="2"/>
  <c r="Q20" i="2"/>
  <c r="O20" i="2"/>
  <c r="Q19" i="2"/>
  <c r="O19" i="2"/>
  <c r="Q18" i="2"/>
  <c r="O18" i="2"/>
  <c r="Q17" i="2"/>
  <c r="O17" i="2"/>
  <c r="Q16" i="2"/>
  <c r="O16" i="2"/>
  <c r="Q15" i="2"/>
  <c r="O15" i="2"/>
  <c r="Q13" i="2"/>
  <c r="K13" i="2"/>
  <c r="M4" i="2"/>
  <c r="O4" i="2" s="1"/>
  <c r="M17" i="2" l="1"/>
  <c r="M19" i="2"/>
  <c r="M20" i="2"/>
  <c r="M18" i="2"/>
  <c r="M15" i="2"/>
  <c r="O22" i="2"/>
  <c r="K161" i="7" l="1"/>
  <c r="O161" i="7" s="1"/>
  <c r="F161" i="7"/>
  <c r="E161" i="7"/>
  <c r="L161" i="7" s="1"/>
  <c r="K160" i="7"/>
  <c r="O160" i="7" s="1"/>
  <c r="F160" i="7"/>
  <c r="E160" i="7"/>
  <c r="L160" i="7" s="1"/>
  <c r="K159" i="7"/>
  <c r="O159" i="7" s="1"/>
  <c r="F159" i="7"/>
  <c r="E159" i="7"/>
  <c r="L159" i="7" s="1"/>
  <c r="K158" i="7"/>
  <c r="O158" i="7" s="1"/>
  <c r="F158" i="7"/>
  <c r="E158" i="7"/>
  <c r="L158" i="7" s="1"/>
  <c r="K157" i="7"/>
  <c r="O157" i="7" s="1"/>
  <c r="F157" i="7"/>
  <c r="E157" i="7"/>
  <c r="L157" i="7" s="1"/>
  <c r="K156" i="7"/>
  <c r="O156" i="7" s="1"/>
  <c r="F156" i="7"/>
  <c r="E156" i="7"/>
  <c r="L156" i="7" s="1"/>
  <c r="K155" i="7"/>
  <c r="O155" i="7" s="1"/>
  <c r="F155" i="7"/>
  <c r="E155" i="7"/>
  <c r="L155" i="7" s="1"/>
  <c r="K82" i="7"/>
  <c r="O82" i="7" s="1"/>
  <c r="F82" i="7"/>
  <c r="E82" i="7"/>
  <c r="K81" i="7"/>
  <c r="O81" i="7" s="1"/>
  <c r="F81" i="7"/>
  <c r="E81" i="7"/>
  <c r="K80" i="7"/>
  <c r="O80" i="7" s="1"/>
  <c r="F80" i="7"/>
  <c r="E80" i="7"/>
  <c r="K79" i="7"/>
  <c r="O79" i="7" s="1"/>
  <c r="F79" i="7"/>
  <c r="E79" i="7"/>
  <c r="K78" i="7"/>
  <c r="O78" i="7" s="1"/>
  <c r="F78" i="7"/>
  <c r="E78" i="7"/>
  <c r="K64" i="7"/>
  <c r="O64" i="7" s="1"/>
  <c r="F64" i="7"/>
  <c r="E64" i="7"/>
  <c r="L64" i="7" s="1"/>
  <c r="K63" i="7"/>
  <c r="O63" i="7" s="1"/>
  <c r="F63" i="7"/>
  <c r="E63" i="7"/>
  <c r="K62" i="7"/>
  <c r="O62" i="7" s="1"/>
  <c r="F62" i="7"/>
  <c r="E62" i="7"/>
  <c r="K61" i="7"/>
  <c r="O61" i="7" s="1"/>
  <c r="F61" i="7"/>
  <c r="E61" i="7"/>
  <c r="K60" i="7"/>
  <c r="O60" i="7" s="1"/>
  <c r="F60" i="7"/>
  <c r="E60" i="7"/>
  <c r="K59" i="7"/>
  <c r="O59" i="7" s="1"/>
  <c r="F59" i="7"/>
  <c r="E59" i="7"/>
  <c r="K58" i="7"/>
  <c r="O58" i="7" s="1"/>
  <c r="F58" i="7"/>
  <c r="E58" i="7"/>
  <c r="K57" i="7"/>
  <c r="O57" i="7" s="1"/>
  <c r="F57" i="7"/>
  <c r="E57" i="7"/>
  <c r="K56" i="7"/>
  <c r="O56" i="7" s="1"/>
  <c r="F56" i="7"/>
  <c r="E56" i="7"/>
  <c r="K55" i="7"/>
  <c r="O55" i="7" s="1"/>
  <c r="F55" i="7"/>
  <c r="E55" i="7"/>
  <c r="K54" i="7"/>
  <c r="O54" i="7" s="1"/>
  <c r="F54" i="7"/>
  <c r="E54" i="7"/>
  <c r="K53" i="7"/>
  <c r="O53" i="7" s="1"/>
  <c r="F53" i="7"/>
  <c r="E53" i="7"/>
  <c r="K52" i="7"/>
  <c r="O52" i="7" s="1"/>
  <c r="F52" i="7"/>
  <c r="E52" i="7"/>
  <c r="K51" i="7"/>
  <c r="O51" i="7" s="1"/>
  <c r="F51" i="7"/>
  <c r="E51" i="7"/>
  <c r="K50" i="7"/>
  <c r="O50" i="7" s="1"/>
  <c r="F50" i="7"/>
  <c r="E50" i="7"/>
  <c r="K49" i="7"/>
  <c r="O49" i="7" s="1"/>
  <c r="F49" i="7"/>
  <c r="E49" i="7"/>
  <c r="K48" i="7"/>
  <c r="O48" i="7" s="1"/>
  <c r="F48" i="7"/>
  <c r="E48" i="7"/>
  <c r="K47" i="7"/>
  <c r="O47" i="7" s="1"/>
  <c r="F47" i="7"/>
  <c r="E47" i="7"/>
  <c r="K46" i="7"/>
  <c r="O46" i="7" s="1"/>
  <c r="F46" i="7"/>
  <c r="E46" i="7"/>
  <c r="K45" i="7"/>
  <c r="O45" i="7" s="1"/>
  <c r="F45" i="7"/>
  <c r="E45" i="7"/>
  <c r="L61" i="7" l="1"/>
  <c r="G62" i="7"/>
  <c r="H62" i="7" s="1"/>
  <c r="G63" i="7"/>
  <c r="H63" i="7" s="1"/>
  <c r="G81" i="7"/>
  <c r="M81" i="7" s="1"/>
  <c r="G155" i="7"/>
  <c r="M155" i="7" s="1"/>
  <c r="G156" i="7"/>
  <c r="M156" i="7" s="1"/>
  <c r="G157" i="7"/>
  <c r="M157" i="7" s="1"/>
  <c r="G158" i="7"/>
  <c r="M158" i="7" s="1"/>
  <c r="G159" i="7"/>
  <c r="M159" i="7" s="1"/>
  <c r="G160" i="7"/>
  <c r="M160" i="7" s="1"/>
  <c r="G161" i="7"/>
  <c r="M161" i="7" s="1"/>
  <c r="L58" i="7"/>
  <c r="L60" i="7"/>
  <c r="L63" i="7"/>
  <c r="L81" i="7"/>
  <c r="L51" i="7"/>
  <c r="L62" i="7"/>
  <c r="L78" i="7"/>
  <c r="L80" i="7"/>
  <c r="G82" i="7"/>
  <c r="M82" i="7" s="1"/>
  <c r="L59" i="7"/>
  <c r="H82" i="7"/>
  <c r="G64" i="7"/>
  <c r="H64" i="7" s="1"/>
  <c r="L52" i="7"/>
  <c r="L79" i="7"/>
  <c r="L82" i="7"/>
  <c r="G80" i="7"/>
  <c r="M80" i="7" s="1"/>
  <c r="G79" i="7"/>
  <c r="M79" i="7" s="1"/>
  <c r="G78" i="7"/>
  <c r="H78" i="7" s="1"/>
  <c r="H80" i="7"/>
  <c r="H81" i="7"/>
  <c r="L54" i="7"/>
  <c r="L56" i="7"/>
  <c r="G54" i="7"/>
  <c r="H54" i="7" s="1"/>
  <c r="L53" i="7"/>
  <c r="L55" i="7"/>
  <c r="L57" i="7"/>
  <c r="G53" i="7"/>
  <c r="H53" i="7" s="1"/>
  <c r="G46" i="7"/>
  <c r="M46" i="7" s="1"/>
  <c r="G61" i="7"/>
  <c r="H61" i="7" s="1"/>
  <c r="G47" i="7"/>
  <c r="M47" i="7" s="1"/>
  <c r="G49" i="7"/>
  <c r="M49" i="7" s="1"/>
  <c r="G51" i="7"/>
  <c r="H51" i="7" s="1"/>
  <c r="G59" i="7"/>
  <c r="H59" i="7" s="1"/>
  <c r="G56" i="7"/>
  <c r="H56" i="7" s="1"/>
  <c r="G50" i="7"/>
  <c r="M50" i="7" s="1"/>
  <c r="G58" i="7"/>
  <c r="H58" i="7" s="1"/>
  <c r="G45" i="7"/>
  <c r="M45" i="7" s="1"/>
  <c r="G48" i="7"/>
  <c r="M48" i="7" s="1"/>
  <c r="G52" i="7"/>
  <c r="H52" i="7" s="1"/>
  <c r="G60" i="7"/>
  <c r="H60" i="7" s="1"/>
  <c r="G55" i="7"/>
  <c r="H55" i="7" s="1"/>
  <c r="G57" i="7"/>
  <c r="H57" i="7" s="1"/>
  <c r="L45" i="7"/>
  <c r="L46" i="7"/>
  <c r="L47" i="7"/>
  <c r="L48" i="7"/>
  <c r="L49" i="7"/>
  <c r="L50" i="7"/>
  <c r="K115" i="7"/>
  <c r="O115" i="7" s="1"/>
  <c r="F115" i="7"/>
  <c r="G115" i="7" s="1"/>
  <c r="K114" i="7"/>
  <c r="L114" i="7" s="1"/>
  <c r="F114" i="7"/>
  <c r="G114" i="7" s="1"/>
  <c r="K113" i="7"/>
  <c r="O113" i="7" s="1"/>
  <c r="F113" i="7"/>
  <c r="G113" i="7" s="1"/>
  <c r="K112" i="7"/>
  <c r="O112" i="7" s="1"/>
  <c r="F112" i="7"/>
  <c r="G112" i="7" s="1"/>
  <c r="M62" i="7" l="1"/>
  <c r="M112" i="7"/>
  <c r="H157" i="7"/>
  <c r="H156" i="7"/>
  <c r="M63" i="7"/>
  <c r="H49" i="7"/>
  <c r="H79" i="7"/>
  <c r="H158" i="7"/>
  <c r="H155" i="7"/>
  <c r="M61" i="7"/>
  <c r="M64" i="7"/>
  <c r="H161" i="7"/>
  <c r="H160" i="7"/>
  <c r="H45" i="7"/>
  <c r="H159" i="7"/>
  <c r="H47" i="7"/>
  <c r="M78" i="7"/>
  <c r="M53" i="7"/>
  <c r="M51" i="7"/>
  <c r="M52" i="7"/>
  <c r="M54" i="7"/>
  <c r="H46" i="7"/>
  <c r="M58" i="7"/>
  <c r="M59" i="7"/>
  <c r="M55" i="7"/>
  <c r="M60" i="7"/>
  <c r="H50" i="7"/>
  <c r="M57" i="7"/>
  <c r="M56" i="7"/>
  <c r="H48" i="7"/>
  <c r="M113" i="7"/>
  <c r="H113" i="7"/>
  <c r="L115" i="7"/>
  <c r="H115" i="7"/>
  <c r="M115" i="7"/>
  <c r="H114" i="7"/>
  <c r="M114" i="7"/>
  <c r="H112" i="7"/>
  <c r="L113" i="7"/>
  <c r="L112" i="7"/>
  <c r="O114" i="7"/>
  <c r="F53" i="5" l="1"/>
  <c r="H53" i="5"/>
  <c r="K134" i="7" l="1"/>
  <c r="F134" i="7"/>
  <c r="E134" i="7"/>
  <c r="K133" i="7"/>
  <c r="O133" i="7" s="1"/>
  <c r="F133" i="7"/>
  <c r="E133" i="7"/>
  <c r="K132" i="7"/>
  <c r="O132" i="7" s="1"/>
  <c r="F132" i="7"/>
  <c r="E132" i="7"/>
  <c r="K131" i="7"/>
  <c r="O131" i="7" s="1"/>
  <c r="F131" i="7"/>
  <c r="E131" i="7"/>
  <c r="K130" i="7"/>
  <c r="O130" i="7" s="1"/>
  <c r="F130" i="7"/>
  <c r="E130" i="7"/>
  <c r="K129" i="7"/>
  <c r="O129" i="7" s="1"/>
  <c r="F129" i="7"/>
  <c r="E129" i="7"/>
  <c r="K128" i="7"/>
  <c r="O128" i="7" s="1"/>
  <c r="F128" i="7"/>
  <c r="E128" i="7"/>
  <c r="K127" i="7"/>
  <c r="O127" i="7" s="1"/>
  <c r="F127" i="7"/>
  <c r="E127" i="7"/>
  <c r="K126" i="7"/>
  <c r="O126" i="7" s="1"/>
  <c r="F126" i="7"/>
  <c r="E126" i="7"/>
  <c r="K125" i="7"/>
  <c r="O125" i="7" s="1"/>
  <c r="F125" i="7"/>
  <c r="E125" i="7"/>
  <c r="K124" i="7"/>
  <c r="O124" i="7" s="1"/>
  <c r="F124" i="7"/>
  <c r="E124" i="7"/>
  <c r="K123" i="7"/>
  <c r="O123" i="7" s="1"/>
  <c r="F123" i="7"/>
  <c r="E123" i="7"/>
  <c r="K122" i="7"/>
  <c r="O122" i="7" s="1"/>
  <c r="F122" i="7"/>
  <c r="E122" i="7"/>
  <c r="K121" i="7"/>
  <c r="O121" i="7" s="1"/>
  <c r="F121" i="7"/>
  <c r="E121" i="7"/>
  <c r="K144" i="7"/>
  <c r="O144" i="7" s="1"/>
  <c r="F144" i="7"/>
  <c r="E144" i="7"/>
  <c r="K143" i="7"/>
  <c r="O143" i="7" s="1"/>
  <c r="F143" i="7"/>
  <c r="E143" i="7"/>
  <c r="K142" i="7"/>
  <c r="O142" i="7" s="1"/>
  <c r="F142" i="7"/>
  <c r="E142" i="7"/>
  <c r="K141" i="7"/>
  <c r="O141" i="7" s="1"/>
  <c r="F141" i="7"/>
  <c r="E141" i="7"/>
  <c r="K140" i="7"/>
  <c r="O140" i="7" s="1"/>
  <c r="F140" i="7"/>
  <c r="E140" i="7"/>
  <c r="K139" i="7"/>
  <c r="O139" i="7" s="1"/>
  <c r="F139" i="7"/>
  <c r="E139" i="7"/>
  <c r="K138" i="7"/>
  <c r="O138" i="7" s="1"/>
  <c r="F138" i="7"/>
  <c r="E138" i="7"/>
  <c r="K137" i="7"/>
  <c r="O137" i="7" s="1"/>
  <c r="F137" i="7"/>
  <c r="E137" i="7"/>
  <c r="K136" i="7"/>
  <c r="O136" i="7" s="1"/>
  <c r="F136" i="7"/>
  <c r="E136" i="7"/>
  <c r="K135" i="7"/>
  <c r="O135" i="7" s="1"/>
  <c r="F135" i="7"/>
  <c r="E135" i="7"/>
  <c r="K109" i="7"/>
  <c r="L109" i="7" s="1"/>
  <c r="F109" i="7"/>
  <c r="G109" i="7" s="1"/>
  <c r="H109" i="7" s="1"/>
  <c r="K108" i="7"/>
  <c r="L108" i="7" s="1"/>
  <c r="F108" i="7"/>
  <c r="G108" i="7" s="1"/>
  <c r="K107" i="7"/>
  <c r="L107" i="7" s="1"/>
  <c r="F107" i="7"/>
  <c r="G107" i="7" s="1"/>
  <c r="H107" i="7" s="1"/>
  <c r="K106" i="7"/>
  <c r="O106" i="7" s="1"/>
  <c r="F106" i="7"/>
  <c r="G106" i="7" s="1"/>
  <c r="H106" i="7" s="1"/>
  <c r="K111" i="7"/>
  <c r="L111" i="7" s="1"/>
  <c r="F111" i="7"/>
  <c r="G111" i="7" s="1"/>
  <c r="K110" i="7"/>
  <c r="O110" i="7" s="1"/>
  <c r="F110" i="7"/>
  <c r="G110" i="7" s="1"/>
  <c r="K105" i="7"/>
  <c r="O105" i="7" s="1"/>
  <c r="F105" i="7"/>
  <c r="G105" i="7" s="1"/>
  <c r="K75" i="7"/>
  <c r="O75" i="7" s="1"/>
  <c r="F75" i="7"/>
  <c r="E75" i="7"/>
  <c r="K74" i="7"/>
  <c r="O74" i="7" s="1"/>
  <c r="F74" i="7"/>
  <c r="E74" i="7"/>
  <c r="K73" i="7"/>
  <c r="O73" i="7" s="1"/>
  <c r="F73" i="7"/>
  <c r="E73" i="7"/>
  <c r="K76" i="7"/>
  <c r="F76" i="7"/>
  <c r="E76" i="7"/>
  <c r="K72" i="7"/>
  <c r="O72" i="7" s="1"/>
  <c r="F72" i="7"/>
  <c r="E72" i="7"/>
  <c r="K36" i="7"/>
  <c r="O36" i="7" s="1"/>
  <c r="F36" i="7"/>
  <c r="E36" i="7"/>
  <c r="K35" i="7"/>
  <c r="F35" i="7"/>
  <c r="E35" i="7"/>
  <c r="K34" i="7"/>
  <c r="O34" i="7" s="1"/>
  <c r="F34" i="7"/>
  <c r="E34" i="7"/>
  <c r="K33" i="7"/>
  <c r="O33" i="7" s="1"/>
  <c r="F33" i="7"/>
  <c r="E33" i="7"/>
  <c r="K32" i="7"/>
  <c r="F32" i="7"/>
  <c r="E32" i="7"/>
  <c r="K31" i="7"/>
  <c r="O31" i="7" s="1"/>
  <c r="F31" i="7"/>
  <c r="E31" i="7"/>
  <c r="K30" i="7"/>
  <c r="F30" i="7"/>
  <c r="E30" i="7"/>
  <c r="K29" i="7"/>
  <c r="O29" i="7" s="1"/>
  <c r="F29" i="7"/>
  <c r="E29" i="7"/>
  <c r="K41" i="7"/>
  <c r="O41" i="7" s="1"/>
  <c r="F41" i="7"/>
  <c r="E41" i="7"/>
  <c r="K40" i="7"/>
  <c r="O40" i="7" s="1"/>
  <c r="F40" i="7"/>
  <c r="E40" i="7"/>
  <c r="K39" i="7"/>
  <c r="O39" i="7" s="1"/>
  <c r="F39" i="7"/>
  <c r="E39" i="7"/>
  <c r="K38" i="7"/>
  <c r="O38" i="7" s="1"/>
  <c r="F38" i="7"/>
  <c r="E38" i="7"/>
  <c r="K37" i="7"/>
  <c r="O37" i="7" s="1"/>
  <c r="F37" i="7"/>
  <c r="E37" i="7"/>
  <c r="K28" i="7"/>
  <c r="O28" i="7" s="1"/>
  <c r="F28" i="7"/>
  <c r="E28" i="7"/>
  <c r="E42" i="7"/>
  <c r="F42" i="7"/>
  <c r="K42" i="7"/>
  <c r="O42" i="7" s="1"/>
  <c r="E43" i="7"/>
  <c r="F43" i="7"/>
  <c r="K43" i="7"/>
  <c r="O43" i="7" s="1"/>
  <c r="E44" i="7"/>
  <c r="F44" i="7"/>
  <c r="K44" i="7"/>
  <c r="O44" i="7" s="1"/>
  <c r="E65" i="7"/>
  <c r="F65" i="7"/>
  <c r="K65" i="7"/>
  <c r="O65" i="7" s="1"/>
  <c r="E66" i="7"/>
  <c r="F66" i="7"/>
  <c r="K66" i="7"/>
  <c r="O66" i="7" s="1"/>
  <c r="G129" i="7" l="1"/>
  <c r="H129" i="7" s="1"/>
  <c r="G121" i="7"/>
  <c r="H121" i="7" s="1"/>
  <c r="L135" i="7"/>
  <c r="L143" i="7"/>
  <c r="G127" i="7"/>
  <c r="H127" i="7" s="1"/>
  <c r="G123" i="7"/>
  <c r="H123" i="7" s="1"/>
  <c r="G131" i="7"/>
  <c r="M131" i="7" s="1"/>
  <c r="L72" i="7"/>
  <c r="L141" i="7"/>
  <c r="G125" i="7"/>
  <c r="H125" i="7" s="1"/>
  <c r="G133" i="7"/>
  <c r="H133" i="7" s="1"/>
  <c r="L139" i="7"/>
  <c r="L137" i="7"/>
  <c r="L134" i="7"/>
  <c r="O108" i="7"/>
  <c r="O109" i="7"/>
  <c r="O134" i="7"/>
  <c r="L121" i="7"/>
  <c r="L136" i="7"/>
  <c r="L138" i="7"/>
  <c r="L140" i="7"/>
  <c r="L142" i="7"/>
  <c r="L144" i="7"/>
  <c r="G122" i="7"/>
  <c r="M122" i="7" s="1"/>
  <c r="G124" i="7"/>
  <c r="H124" i="7" s="1"/>
  <c r="G126" i="7"/>
  <c r="M126" i="7" s="1"/>
  <c r="G128" i="7"/>
  <c r="M128" i="7" s="1"/>
  <c r="G130" i="7"/>
  <c r="H130" i="7" s="1"/>
  <c r="G132" i="7"/>
  <c r="M132" i="7" s="1"/>
  <c r="G134" i="7"/>
  <c r="H134" i="7" s="1"/>
  <c r="L123" i="7"/>
  <c r="L131" i="7"/>
  <c r="L126" i="7"/>
  <c r="L128" i="7"/>
  <c r="L133" i="7"/>
  <c r="L122" i="7"/>
  <c r="L130" i="7"/>
  <c r="L127" i="7"/>
  <c r="L125" i="7"/>
  <c r="L124" i="7"/>
  <c r="L132" i="7"/>
  <c r="L129" i="7"/>
  <c r="O111" i="7"/>
  <c r="G135" i="7"/>
  <c r="G136" i="7"/>
  <c r="G137" i="7"/>
  <c r="G138" i="7"/>
  <c r="G139" i="7"/>
  <c r="G140" i="7"/>
  <c r="G141" i="7"/>
  <c r="G142" i="7"/>
  <c r="G143" i="7"/>
  <c r="G144" i="7"/>
  <c r="L74" i="7"/>
  <c r="M109" i="7"/>
  <c r="M111" i="7"/>
  <c r="H111" i="7"/>
  <c r="H108" i="7"/>
  <c r="M108" i="7"/>
  <c r="H110" i="7"/>
  <c r="M110" i="7"/>
  <c r="M107" i="7"/>
  <c r="L106" i="7"/>
  <c r="O107" i="7"/>
  <c r="M106" i="7"/>
  <c r="L105" i="7"/>
  <c r="M105" i="7"/>
  <c r="H105" i="7"/>
  <c r="L110" i="7"/>
  <c r="L37" i="7"/>
  <c r="L76" i="7"/>
  <c r="L73" i="7"/>
  <c r="G75" i="7"/>
  <c r="M75" i="7" s="1"/>
  <c r="L75" i="7"/>
  <c r="G73" i="7"/>
  <c r="M73" i="7" s="1"/>
  <c r="G76" i="7"/>
  <c r="H76" i="7" s="1"/>
  <c r="G74" i="7"/>
  <c r="M74" i="7" s="1"/>
  <c r="G72" i="7"/>
  <c r="M72" i="7" s="1"/>
  <c r="O76" i="7"/>
  <c r="G44" i="7"/>
  <c r="M44" i="7" s="1"/>
  <c r="G43" i="7"/>
  <c r="M43" i="7" s="1"/>
  <c r="L41" i="7"/>
  <c r="L39" i="7"/>
  <c r="G30" i="7"/>
  <c r="M30" i="7" s="1"/>
  <c r="G29" i="7"/>
  <c r="M29" i="7" s="1"/>
  <c r="L35" i="7"/>
  <c r="G36" i="7"/>
  <c r="M36" i="7" s="1"/>
  <c r="G31" i="7"/>
  <c r="M31" i="7" s="1"/>
  <c r="G34" i="7"/>
  <c r="M34" i="7" s="1"/>
  <c r="G32" i="7"/>
  <c r="M32" i="7" s="1"/>
  <c r="L32" i="7"/>
  <c r="G35" i="7"/>
  <c r="M35" i="7" s="1"/>
  <c r="L30" i="7"/>
  <c r="G33" i="7"/>
  <c r="M33" i="7" s="1"/>
  <c r="L29" i="7"/>
  <c r="L31" i="7"/>
  <c r="L33" i="7"/>
  <c r="L34" i="7"/>
  <c r="L36" i="7"/>
  <c r="G65" i="7"/>
  <c r="M65" i="7" s="1"/>
  <c r="G42" i="7"/>
  <c r="M42" i="7" s="1"/>
  <c r="O30" i="7"/>
  <c r="O32" i="7"/>
  <c r="O35" i="7"/>
  <c r="L28" i="7"/>
  <c r="L38" i="7"/>
  <c r="L40" i="7"/>
  <c r="G66" i="7"/>
  <c r="M66" i="7" s="1"/>
  <c r="L66" i="7"/>
  <c r="L65" i="7"/>
  <c r="L44" i="7"/>
  <c r="L43" i="7"/>
  <c r="L42" i="7"/>
  <c r="G28" i="7"/>
  <c r="G37" i="7"/>
  <c r="G38" i="7"/>
  <c r="G39" i="7"/>
  <c r="G40" i="7"/>
  <c r="G41" i="7"/>
  <c r="C25" i="2"/>
  <c r="M133" i="7" l="1"/>
  <c r="M121" i="7"/>
  <c r="M123" i="7"/>
  <c r="M129" i="7"/>
  <c r="H44" i="7"/>
  <c r="H131" i="7"/>
  <c r="M125" i="7"/>
  <c r="H132" i="7"/>
  <c r="M127" i="7"/>
  <c r="M134" i="7"/>
  <c r="H126" i="7"/>
  <c r="H128" i="7"/>
  <c r="M130" i="7"/>
  <c r="M124" i="7"/>
  <c r="H122" i="7"/>
  <c r="H143" i="7"/>
  <c r="M143" i="7"/>
  <c r="H142" i="7"/>
  <c r="M142" i="7"/>
  <c r="H141" i="7"/>
  <c r="M141" i="7"/>
  <c r="H140" i="7"/>
  <c r="M140" i="7"/>
  <c r="H138" i="7"/>
  <c r="M138" i="7"/>
  <c r="H135" i="7"/>
  <c r="M135" i="7"/>
  <c r="H139" i="7"/>
  <c r="M139" i="7"/>
  <c r="H137" i="7"/>
  <c r="M137" i="7"/>
  <c r="H144" i="7"/>
  <c r="M144" i="7"/>
  <c r="H136" i="7"/>
  <c r="M136" i="7"/>
  <c r="H72" i="7"/>
  <c r="M76" i="7"/>
  <c r="H73" i="7"/>
  <c r="H74" i="7"/>
  <c r="H75" i="7"/>
  <c r="H43" i="7"/>
  <c r="H29" i="7"/>
  <c r="H66" i="7"/>
  <c r="H31" i="7"/>
  <c r="H30" i="7"/>
  <c r="H36" i="7"/>
  <c r="H33" i="7"/>
  <c r="H34" i="7"/>
  <c r="H65" i="7"/>
  <c r="H35" i="7"/>
  <c r="H42" i="7"/>
  <c r="H32" i="7"/>
  <c r="H41" i="7"/>
  <c r="M41" i="7"/>
  <c r="H28" i="7"/>
  <c r="M28" i="7"/>
  <c r="H40" i="7"/>
  <c r="M40" i="7"/>
  <c r="H39" i="7"/>
  <c r="M39" i="7"/>
  <c r="H38" i="7"/>
  <c r="M38" i="7"/>
  <c r="H37" i="7"/>
  <c r="M37" i="7"/>
  <c r="B34" i="13"/>
  <c r="B34" i="11"/>
  <c r="B29" i="12"/>
  <c r="A5" i="12"/>
  <c r="B42" i="13" l="1"/>
  <c r="B41" i="13"/>
  <c r="B40" i="13"/>
  <c r="B26" i="13"/>
  <c r="B37" i="13" s="1"/>
  <c r="B24" i="13"/>
  <c r="A12" i="13"/>
  <c r="K18" i="9" l="1"/>
  <c r="J18" i="9"/>
  <c r="L42" i="9" l="1"/>
  <c r="L38" i="9"/>
  <c r="J33" i="9"/>
  <c r="K33" i="9" l="1"/>
  <c r="C17" i="7" l="1"/>
  <c r="C36" i="2" l="1"/>
  <c r="C35" i="2"/>
  <c r="B24" i="11"/>
  <c r="B24" i="10"/>
  <c r="C64" i="4" l="1"/>
  <c r="F173" i="7" l="1"/>
  <c r="F167" i="7"/>
  <c r="F168" i="7"/>
  <c r="F169" i="7"/>
  <c r="F170" i="7"/>
  <c r="F171" i="7"/>
  <c r="P173" i="7" l="1"/>
  <c r="F96" i="7" l="1"/>
  <c r="F87" i="7"/>
  <c r="N167" i="7"/>
  <c r="O167" i="7" s="1"/>
  <c r="N168" i="7"/>
  <c r="O168" i="7" s="1"/>
  <c r="N169" i="7"/>
  <c r="O169" i="7" s="1"/>
  <c r="N170" i="7"/>
  <c r="O170" i="7" s="1"/>
  <c r="N171" i="7"/>
  <c r="O171" i="7" s="1"/>
  <c r="N166" i="7"/>
  <c r="O166" i="7" s="1"/>
  <c r="G167" i="7" l="1"/>
  <c r="H167" i="7" s="1"/>
  <c r="G168" i="7"/>
  <c r="H168" i="7" s="1"/>
  <c r="G169" i="7"/>
  <c r="H169" i="7" s="1"/>
  <c r="G170" i="7"/>
  <c r="H170" i="7" s="1"/>
  <c r="G171" i="7"/>
  <c r="H171" i="7" s="1"/>
  <c r="N97" i="7"/>
  <c r="E97" i="7"/>
  <c r="K96" i="7"/>
  <c r="O96" i="7" s="1"/>
  <c r="G96" i="7"/>
  <c r="K87" i="7"/>
  <c r="L87" i="7" s="1"/>
  <c r="G87" i="7"/>
  <c r="O87" i="7" l="1"/>
  <c r="G97" i="7"/>
  <c r="M87" i="7"/>
  <c r="H87" i="7"/>
  <c r="H96" i="7"/>
  <c r="M96" i="7"/>
  <c r="L96" i="7"/>
  <c r="E163" i="7"/>
  <c r="E162" i="7"/>
  <c r="E154" i="7"/>
  <c r="E153" i="7"/>
  <c r="E152" i="7"/>
  <c r="E151" i="7"/>
  <c r="E150" i="7"/>
  <c r="E149" i="7"/>
  <c r="E148" i="7"/>
  <c r="E147" i="7"/>
  <c r="E146" i="7"/>
  <c r="E145" i="7"/>
  <c r="E120" i="7"/>
  <c r="E84" i="7"/>
  <c r="E83" i="7"/>
  <c r="E77" i="7"/>
  <c r="E71" i="7"/>
  <c r="E70" i="7"/>
  <c r="O97" i="7" l="1"/>
  <c r="L97" i="7"/>
  <c r="M97" i="7"/>
  <c r="H97" i="7"/>
  <c r="T18" i="2" l="1"/>
  <c r="U18" i="2" s="1"/>
  <c r="K31" i="9"/>
  <c r="J31" i="9"/>
  <c r="L31" i="9" l="1"/>
  <c r="J7" i="9" l="1"/>
  <c r="J6" i="9"/>
  <c r="K6" i="9"/>
  <c r="K7" i="9"/>
  <c r="J9" i="9" l="1"/>
  <c r="K10" i="9"/>
  <c r="K41" i="9" s="1"/>
  <c r="J10" i="9"/>
  <c r="J41" i="9" s="1"/>
  <c r="K9" i="9"/>
  <c r="K37" i="9" s="1"/>
  <c r="K45" i="9" s="1"/>
  <c r="J37" i="9" l="1"/>
  <c r="J39" i="9"/>
  <c r="K39" i="9"/>
  <c r="J43" i="9"/>
  <c r="K43" i="9"/>
  <c r="B42" i="11"/>
  <c r="B41" i="11"/>
  <c r="B40" i="11"/>
  <c r="L39" i="9" l="1"/>
  <c r="L43" i="9"/>
  <c r="K46" i="9"/>
  <c r="J45" i="9"/>
  <c r="L37" i="9"/>
  <c r="J46" i="9"/>
  <c r="L41" i="9"/>
  <c r="B4" i="9"/>
  <c r="B3" i="9"/>
  <c r="B2" i="9"/>
  <c r="B1" i="9"/>
  <c r="L46" i="9" l="1"/>
  <c r="S3" i="9" s="1"/>
  <c r="L45" i="9"/>
  <c r="S2" i="9" s="1"/>
  <c r="D20" i="2" s="1"/>
  <c r="N28" i="2" s="1"/>
  <c r="O28" i="2" s="1"/>
  <c r="E22" i="7"/>
  <c r="E67" i="7"/>
  <c r="E27" i="7"/>
  <c r="E23" i="7"/>
  <c r="L173" i="7"/>
  <c r="N173" i="7" s="1"/>
  <c r="F166" i="7"/>
  <c r="G166" i="7" s="1"/>
  <c r="H166" i="7" s="1"/>
  <c r="F84" i="7"/>
  <c r="F83" i="7"/>
  <c r="F77" i="7"/>
  <c r="F71" i="7"/>
  <c r="F70" i="7"/>
  <c r="F67" i="7"/>
  <c r="F27" i="7"/>
  <c r="F23" i="7"/>
  <c r="F22" i="7"/>
  <c r="F163" i="7"/>
  <c r="F162" i="7"/>
  <c r="F154" i="7"/>
  <c r="F153" i="7"/>
  <c r="F152" i="7"/>
  <c r="F151" i="7"/>
  <c r="F150" i="7"/>
  <c r="F149" i="7"/>
  <c r="F148" i="7"/>
  <c r="F147" i="7"/>
  <c r="F146" i="7"/>
  <c r="F145" i="7"/>
  <c r="F120" i="7"/>
  <c r="F117" i="7"/>
  <c r="F116" i="7"/>
  <c r="F104" i="7"/>
  <c r="F103" i="7"/>
  <c r="F102" i="7"/>
  <c r="F101" i="7"/>
  <c r="F100" i="7"/>
  <c r="F99" i="7"/>
  <c r="E24" i="7" l="1"/>
  <c r="G24" i="7" l="1"/>
  <c r="B57" i="2"/>
  <c r="B26" i="11" l="1"/>
  <c r="B37" i="11" s="1"/>
  <c r="B37" i="10"/>
  <c r="A12" i="10"/>
  <c r="A12" i="11"/>
  <c r="L28" i="9" l="1"/>
  <c r="N25" i="7"/>
  <c r="B4" i="5" l="1"/>
  <c r="B3" i="5"/>
  <c r="B2" i="5"/>
  <c r="B1" i="5"/>
  <c r="B4" i="4"/>
  <c r="B3" i="4"/>
  <c r="B2" i="4"/>
  <c r="B1" i="4"/>
  <c r="B4" i="7"/>
  <c r="B3" i="7"/>
  <c r="B2" i="7"/>
  <c r="B1" i="7"/>
  <c r="G29" i="2"/>
  <c r="K163" i="7" l="1"/>
  <c r="K162" i="7"/>
  <c r="O162" i="7" s="1"/>
  <c r="K154" i="7"/>
  <c r="K153" i="7"/>
  <c r="K152" i="7"/>
  <c r="K151" i="7"/>
  <c r="O151" i="7" s="1"/>
  <c r="K150" i="7"/>
  <c r="K149" i="7"/>
  <c r="O149" i="7" s="1"/>
  <c r="K148" i="7"/>
  <c r="O148" i="7" s="1"/>
  <c r="K147" i="7"/>
  <c r="O147" i="7" s="1"/>
  <c r="K146" i="7"/>
  <c r="K145" i="7"/>
  <c r="K120" i="7"/>
  <c r="K117" i="7"/>
  <c r="O117" i="7" s="1"/>
  <c r="K116" i="7"/>
  <c r="K104" i="7"/>
  <c r="O104" i="7" s="1"/>
  <c r="K103" i="7"/>
  <c r="O103" i="7" s="1"/>
  <c r="K102" i="7"/>
  <c r="K101" i="7"/>
  <c r="K100" i="7"/>
  <c r="K99" i="7"/>
  <c r="O99" i="7" s="1"/>
  <c r="K84" i="7"/>
  <c r="K83" i="7"/>
  <c r="O83" i="7" s="1"/>
  <c r="K77" i="7"/>
  <c r="O77" i="7" s="1"/>
  <c r="K71" i="7"/>
  <c r="O71" i="7" s="1"/>
  <c r="K70" i="7"/>
  <c r="K67" i="7"/>
  <c r="O67" i="7" s="1"/>
  <c r="K27" i="7"/>
  <c r="O27" i="7" s="1"/>
  <c r="K22" i="7"/>
  <c r="K23" i="7"/>
  <c r="O23" i="7" s="1"/>
  <c r="L117" i="7" l="1"/>
  <c r="L103" i="7"/>
  <c r="L166" i="7"/>
  <c r="L70" i="7"/>
  <c r="O70" i="7"/>
  <c r="L102" i="7"/>
  <c r="O102" i="7"/>
  <c r="L146" i="7"/>
  <c r="O146" i="7"/>
  <c r="L154" i="7"/>
  <c r="O154" i="7"/>
  <c r="L169" i="7"/>
  <c r="L104" i="7"/>
  <c r="L101" i="7"/>
  <c r="O101" i="7"/>
  <c r="L168" i="7"/>
  <c r="L22" i="7"/>
  <c r="O22" i="7"/>
  <c r="L147" i="7"/>
  <c r="L170" i="7"/>
  <c r="L148" i="7"/>
  <c r="L171" i="7"/>
  <c r="L153" i="7"/>
  <c r="O153" i="7"/>
  <c r="L84" i="7"/>
  <c r="O84" i="7"/>
  <c r="L116" i="7"/>
  <c r="O116" i="7"/>
  <c r="L150" i="7"/>
  <c r="O150" i="7"/>
  <c r="L163" i="7"/>
  <c r="O163" i="7"/>
  <c r="L71" i="7"/>
  <c r="L151" i="7"/>
  <c r="L145" i="7"/>
  <c r="O145" i="7"/>
  <c r="L23" i="7"/>
  <c r="L77" i="7"/>
  <c r="L100" i="7"/>
  <c r="O100" i="7"/>
  <c r="L120" i="7"/>
  <c r="O120" i="7"/>
  <c r="L152" i="7"/>
  <c r="O152" i="7"/>
  <c r="L99" i="7"/>
  <c r="L27" i="7"/>
  <c r="L83" i="7"/>
  <c r="L149" i="7"/>
  <c r="L162" i="7"/>
  <c r="L167" i="7"/>
  <c r="L67" i="7"/>
  <c r="O25" i="7" l="1"/>
  <c r="O68" i="7"/>
  <c r="L118" i="7"/>
  <c r="L25" i="7"/>
  <c r="O85" i="7"/>
  <c r="O164" i="7"/>
  <c r="O118" i="7"/>
  <c r="L164" i="7"/>
  <c r="L85" i="7"/>
  <c r="L175" i="7"/>
  <c r="L68" i="7"/>
  <c r="L7" i="9"/>
  <c r="L6" i="9"/>
  <c r="L27" i="9"/>
  <c r="C8" i="7" l="1"/>
  <c r="L176" i="7"/>
  <c r="C7" i="7" s="1"/>
  <c r="L33" i="9"/>
  <c r="F9" i="2" l="1"/>
  <c r="J35" i="9"/>
  <c r="O173" i="7" l="1"/>
  <c r="O175" i="7" s="1"/>
  <c r="O176" i="7" s="1"/>
  <c r="E175" i="7"/>
  <c r="G173" i="7"/>
  <c r="M173" i="7" s="1"/>
  <c r="K3" i="7" l="1"/>
  <c r="C27" i="2" s="1"/>
  <c r="H173" i="7"/>
  <c r="N175" i="7"/>
  <c r="L30" i="9" l="1"/>
  <c r="L29" i="9"/>
  <c r="L25" i="9"/>
  <c r="L22" i="9"/>
  <c r="L21" i="9"/>
  <c r="K35" i="9"/>
  <c r="L35" i="9" s="1"/>
  <c r="L16" i="9"/>
  <c r="L15" i="9"/>
  <c r="L14" i="9"/>
  <c r="L18" i="9" l="1"/>
  <c r="F75" i="5"/>
  <c r="G20" i="2" l="1"/>
  <c r="T28" i="2" s="1"/>
  <c r="U28" i="2" s="1"/>
  <c r="H75" i="5"/>
  <c r="G163" i="7"/>
  <c r="G162" i="7"/>
  <c r="G154" i="7"/>
  <c r="G153" i="7"/>
  <c r="G152" i="7"/>
  <c r="G151" i="7"/>
  <c r="G150" i="7"/>
  <c r="G149" i="7"/>
  <c r="G148" i="7"/>
  <c r="G147" i="7"/>
  <c r="G146" i="7"/>
  <c r="G145" i="7"/>
  <c r="G117" i="7"/>
  <c r="G116" i="7"/>
  <c r="G104" i="7"/>
  <c r="G103" i="7"/>
  <c r="G77" i="7"/>
  <c r="G71" i="7"/>
  <c r="G67" i="7"/>
  <c r="M169" i="7" l="1"/>
  <c r="M170" i="7"/>
  <c r="M171" i="7"/>
  <c r="H149" i="7"/>
  <c r="M149" i="7"/>
  <c r="H150" i="7"/>
  <c r="M150" i="7"/>
  <c r="H153" i="7"/>
  <c r="M153" i="7"/>
  <c r="H162" i="7"/>
  <c r="M162" i="7"/>
  <c r="H151" i="7"/>
  <c r="M151" i="7"/>
  <c r="H154" i="7"/>
  <c r="M154" i="7"/>
  <c r="H163" i="7"/>
  <c r="M163" i="7"/>
  <c r="H152" i="7"/>
  <c r="M152" i="7"/>
  <c r="H145" i="7"/>
  <c r="M145" i="7"/>
  <c r="H146" i="7"/>
  <c r="M146" i="7"/>
  <c r="H147" i="7"/>
  <c r="M147" i="7"/>
  <c r="H148" i="7"/>
  <c r="M148" i="7"/>
  <c r="H104" i="7"/>
  <c r="M104" i="7"/>
  <c r="H116" i="7"/>
  <c r="M116" i="7"/>
  <c r="H117" i="7"/>
  <c r="M117" i="7"/>
  <c r="H103" i="7"/>
  <c r="M103" i="7"/>
  <c r="H71" i="7"/>
  <c r="M71" i="7"/>
  <c r="H77" i="7"/>
  <c r="M77" i="7"/>
  <c r="H67" i="7"/>
  <c r="M67" i="7"/>
  <c r="C74" i="4"/>
  <c r="C8" i="4"/>
  <c r="G14" i="2" s="1"/>
  <c r="T24" i="2" s="1"/>
  <c r="U24" i="2" s="1"/>
  <c r="C7" i="4" l="1"/>
  <c r="D14" i="2" s="1"/>
  <c r="N24" i="2" s="1"/>
  <c r="O24" i="2" s="1"/>
  <c r="D7" i="5" l="1"/>
  <c r="D8" i="5"/>
  <c r="D17" i="2" s="1"/>
  <c r="N26" i="2" s="1"/>
  <c r="O26" i="2" s="1"/>
  <c r="D9" i="5" l="1"/>
  <c r="G17" i="2" s="1"/>
  <c r="T26" i="2" s="1"/>
  <c r="U26" i="2" s="1"/>
  <c r="N164" i="7"/>
  <c r="E164" i="7"/>
  <c r="N118" i="7"/>
  <c r="E118" i="7"/>
  <c r="N85" i="7"/>
  <c r="E85" i="7"/>
  <c r="N68" i="7"/>
  <c r="N176" i="7" s="1"/>
  <c r="E68" i="7"/>
  <c r="G120" i="7"/>
  <c r="G102" i="7"/>
  <c r="G101" i="7"/>
  <c r="G100" i="7"/>
  <c r="G99" i="7"/>
  <c r="G84" i="7"/>
  <c r="G83" i="7"/>
  <c r="G70" i="7"/>
  <c r="G27" i="7"/>
  <c r="M24" i="7"/>
  <c r="G22" i="7"/>
  <c r="G23" i="7"/>
  <c r="E176" i="7" l="1"/>
  <c r="G25" i="7"/>
  <c r="M166" i="7"/>
  <c r="G175" i="7"/>
  <c r="M167" i="7"/>
  <c r="M168" i="7"/>
  <c r="H120" i="7"/>
  <c r="H164" i="7" s="1"/>
  <c r="M120" i="7"/>
  <c r="M164" i="7" s="1"/>
  <c r="T20" i="2" s="1"/>
  <c r="U20" i="2" s="1"/>
  <c r="H100" i="7"/>
  <c r="M100" i="7"/>
  <c r="H102" i="7"/>
  <c r="M102" i="7"/>
  <c r="H99" i="7"/>
  <c r="M99" i="7"/>
  <c r="H101" i="7"/>
  <c r="M101" i="7"/>
  <c r="H70" i="7"/>
  <c r="M70" i="7"/>
  <c r="H84" i="7"/>
  <c r="M84" i="7"/>
  <c r="H83" i="7"/>
  <c r="M83" i="7"/>
  <c r="H27" i="7"/>
  <c r="M27" i="7"/>
  <c r="H23" i="7"/>
  <c r="M23" i="7"/>
  <c r="H22" i="7"/>
  <c r="M22" i="7"/>
  <c r="H24" i="7"/>
  <c r="G85" i="7"/>
  <c r="G164" i="7"/>
  <c r="G68" i="7"/>
  <c r="G118" i="7"/>
  <c r="M68" i="7" l="1"/>
  <c r="T16" i="2" s="1"/>
  <c r="U16" i="2" s="1"/>
  <c r="G176" i="7"/>
  <c r="H68" i="7"/>
  <c r="H118" i="7"/>
  <c r="H85" i="7"/>
  <c r="M25" i="7"/>
  <c r="T15" i="2" s="1"/>
  <c r="U15" i="2" s="1"/>
  <c r="H25" i="7"/>
  <c r="M175" i="7"/>
  <c r="T21" i="2" s="1"/>
  <c r="U21" i="2" s="1"/>
  <c r="H175" i="7"/>
  <c r="M118" i="7"/>
  <c r="T19" i="2" s="1"/>
  <c r="U19" i="2" s="1"/>
  <c r="M85" i="7"/>
  <c r="T17" i="2" s="1"/>
  <c r="U17" i="2" s="1"/>
  <c r="C9" i="2"/>
  <c r="M176" i="7" l="1"/>
  <c r="C10" i="7" s="1"/>
  <c r="C10" i="2" s="1"/>
  <c r="D11" i="2" s="1"/>
  <c r="N13" i="2" s="1"/>
  <c r="H176" i="7"/>
  <c r="O13" i="2" l="1"/>
  <c r="D23" i="2"/>
  <c r="C9" i="7"/>
  <c r="C11" i="7" s="1"/>
  <c r="D31" i="2" l="1"/>
  <c r="D35" i="2" s="1"/>
  <c r="N30" i="2"/>
  <c r="F10" i="2"/>
  <c r="G11" i="2" s="1"/>
  <c r="G35" i="2" l="1"/>
  <c r="D39" i="2"/>
  <c r="C57" i="2" s="1"/>
  <c r="G23" i="2"/>
  <c r="T13" i="2"/>
  <c r="O30" i="2"/>
  <c r="M26" i="2"/>
  <c r="M24" i="2"/>
  <c r="M28" i="2"/>
  <c r="M13" i="2"/>
  <c r="M9" i="2" l="1"/>
  <c r="O9" i="2" s="1"/>
  <c r="C21" i="10"/>
  <c r="S16" i="2"/>
  <c r="S18" i="2"/>
  <c r="U13" i="2"/>
  <c r="S20" i="2"/>
  <c r="S19" i="2"/>
  <c r="S17" i="2"/>
  <c r="S21" i="2"/>
  <c r="S15" i="2"/>
  <c r="G31" i="2"/>
  <c r="T30" i="2"/>
  <c r="S13" i="2" s="1"/>
  <c r="U30" i="2" l="1"/>
  <c r="S28" i="2"/>
  <c r="S24" i="2"/>
  <c r="S26" i="2"/>
  <c r="G38" i="2"/>
  <c r="G36" i="2"/>
  <c r="G39" i="2" s="1"/>
  <c r="D38" i="2"/>
  <c r="D57" i="2" s="1"/>
  <c r="F57" i="2" l="1"/>
  <c r="M10" i="2"/>
  <c r="O10" i="2" s="1"/>
  <c r="C21" i="13"/>
  <c r="S9" i="2"/>
  <c r="U9" i="2" s="1"/>
  <c r="C21" i="11"/>
  <c r="D4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Leah Woolsoncroft</author>
    <author>Caleb Loss</author>
  </authors>
  <commentList>
    <comment ref="B2" authorId="0" shapeId="0" xr:uid="{99CC7450-1826-4B51-92EF-C33688C6E0A6}">
      <text>
        <r>
          <rPr>
            <b/>
            <sz val="9"/>
            <color indexed="81"/>
            <rFont val="Tahoma"/>
            <family val="2"/>
          </rPr>
          <t>Leah Woolsoncroft:</t>
        </r>
        <r>
          <rPr>
            <sz val="9"/>
            <color indexed="81"/>
            <rFont val="Tahoma"/>
            <family val="2"/>
          </rPr>
          <t xml:space="preserve">
Enter full address</t>
        </r>
      </text>
    </comment>
    <comment ref="B3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Leah Woolsoncroft:</t>
        </r>
        <r>
          <rPr>
            <sz val="9"/>
            <color indexed="81"/>
            <rFont val="Tahoma"/>
            <family val="2"/>
          </rPr>
          <t xml:space="preserve">
Enter building name and room #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 Niar</author>
  </authors>
  <commentList>
    <comment ref="I2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Admin Niar:</t>
        </r>
        <r>
          <rPr>
            <sz val="9"/>
            <color indexed="81"/>
            <rFont val="Tahoma"/>
            <family val="2"/>
          </rPr>
          <t xml:space="preserve">
Based on prior year effort on sponsored awards; Lab Director to adjust based on expected effort for rate year</t>
        </r>
      </text>
    </comment>
    <comment ref="N2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Admin Niar:</t>
        </r>
        <r>
          <rPr>
            <sz val="9"/>
            <color indexed="81"/>
            <rFont val="Tahoma"/>
            <family val="2"/>
          </rPr>
          <t xml:space="preserve">
Total hours budgeted annually</t>
        </r>
      </text>
    </comment>
    <comment ref="D17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Admin Niar:</t>
        </r>
        <r>
          <rPr>
            <sz val="9"/>
            <color indexed="81"/>
            <rFont val="Tahoma"/>
            <family val="2"/>
          </rPr>
          <t xml:space="preserve">
This is taken from the Non-Capital Expense (OOE) Budget in Banner</t>
        </r>
      </text>
    </comment>
  </commentList>
</comments>
</file>

<file path=xl/sharedStrings.xml><?xml version="1.0" encoding="utf-8"?>
<sst xmlns="http://schemas.openxmlformats.org/spreadsheetml/2006/main" count="279" uniqueCount="209">
  <si>
    <t>Lab Name:</t>
  </si>
  <si>
    <t>Lab Locn:</t>
  </si>
  <si>
    <t>FY:</t>
  </si>
  <si>
    <t>Fringe Benefits</t>
  </si>
  <si>
    <t>FY18</t>
  </si>
  <si>
    <t>Salaries</t>
  </si>
  <si>
    <t>GRA Health Insurance Cost</t>
  </si>
  <si>
    <t>Summer health insurance</t>
  </si>
  <si>
    <t>Fall health insurance</t>
  </si>
  <si>
    <t>Spring health insurance</t>
  </si>
  <si>
    <t>Yearly health insurance</t>
  </si>
  <si>
    <t>myWSU ID</t>
  </si>
  <si>
    <t>Employee Last Name</t>
  </si>
  <si>
    <t>Employee First Name</t>
  </si>
  <si>
    <t>Employee Type</t>
  </si>
  <si>
    <t>Notes/Changes</t>
  </si>
  <si>
    <t>Health Insurance</t>
  </si>
  <si>
    <t>Graduate Assistants (Non Ben)</t>
  </si>
  <si>
    <t>Regular Student Hrly (Non Ben)</t>
  </si>
  <si>
    <t>Unclass Prof PT Hrly (Non Ben)</t>
  </si>
  <si>
    <t>Unclass Prof 12 Mo Exmpt (Ben)</t>
  </si>
  <si>
    <t>Fringe Benefits ($)</t>
  </si>
  <si>
    <t>Employee Salaries, Fringes and Labor Hours</t>
  </si>
  <si>
    <t>Totals</t>
  </si>
  <si>
    <t>Additional Compensation (Ben)</t>
  </si>
  <si>
    <t>Unclass 9/10/12 Prof Hrly (Ben)</t>
  </si>
  <si>
    <t>Equipment Depreciation</t>
  </si>
  <si>
    <t>Tag Number</t>
  </si>
  <si>
    <t>In Service Date</t>
  </si>
  <si>
    <t>Description</t>
  </si>
  <si>
    <t>Make/Vendor</t>
  </si>
  <si>
    <t>Serial No. / Ref No.</t>
  </si>
  <si>
    <t>Value</t>
  </si>
  <si>
    <t>Life (Years)</t>
  </si>
  <si>
    <t>Notes</t>
  </si>
  <si>
    <t>Annual Depreciation</t>
  </si>
  <si>
    <t>Salaries and Fringe Summary</t>
  </si>
  <si>
    <t>Non-Capital Expenses</t>
  </si>
  <si>
    <t>Total:</t>
  </si>
  <si>
    <t>OOE Budget Summary</t>
  </si>
  <si>
    <t>Capital Asset Depreciation Summary</t>
  </si>
  <si>
    <t>Total Depreciation (External Rate):</t>
  </si>
  <si>
    <t>Internal Rate:</t>
  </si>
  <si>
    <t>External Rate:</t>
  </si>
  <si>
    <t>Object Code</t>
  </si>
  <si>
    <t>Object Code Description</t>
  </si>
  <si>
    <t>Budget</t>
  </si>
  <si>
    <t>Total OOE &amp; Non-Inventory Expenses</t>
  </si>
  <si>
    <t>Unallowable Expenses</t>
  </si>
  <si>
    <t>Total</t>
  </si>
  <si>
    <t>Prior Period Net (Surplus) / Deficit</t>
  </si>
  <si>
    <t>Employee Payroll Costs</t>
  </si>
  <si>
    <t>Total Billable Hours Available</t>
  </si>
  <si>
    <t>Total Operating Cost</t>
  </si>
  <si>
    <t>Rate Comparison</t>
  </si>
  <si>
    <t>Effective FY</t>
  </si>
  <si>
    <t>Billable Hours</t>
  </si>
  <si>
    <t>Internal Rate</t>
  </si>
  <si>
    <t>External Rate</t>
  </si>
  <si>
    <t>Minimum Rate</t>
  </si>
  <si>
    <t>User Revenue</t>
  </si>
  <si>
    <t>Expenses</t>
  </si>
  <si>
    <t>+</t>
  </si>
  <si>
    <t>-</t>
  </si>
  <si>
    <t>Adjust For:</t>
  </si>
  <si>
    <t>A</t>
  </si>
  <si>
    <t>B</t>
  </si>
  <si>
    <t>Revenue</t>
  </si>
  <si>
    <t>G</t>
  </si>
  <si>
    <t>H</t>
  </si>
  <si>
    <t>Unallowable Costs Charged to Operating Fund</t>
  </si>
  <si>
    <t>Annual Base Salary</t>
  </si>
  <si>
    <t>Annual Base Fringe*</t>
  </si>
  <si>
    <t>Total Personnel Costs</t>
  </si>
  <si>
    <t>% Effort on Non-Lab Activities</t>
  </si>
  <si>
    <t>Total Lab Effort</t>
  </si>
  <si>
    <t>Direct Labor Hours Allocation Base</t>
  </si>
  <si>
    <t>Budgeted Overtime</t>
  </si>
  <si>
    <t>Internal User Percentage of Services</t>
  </si>
  <si>
    <t>External User Percentage of Services</t>
  </si>
  <si>
    <t>Internal Billed Hours (Calculated)</t>
  </si>
  <si>
    <t>External Billed Hours (Calculated)</t>
  </si>
  <si>
    <t>I</t>
  </si>
  <si>
    <t>Overload/Overtime</t>
  </si>
  <si>
    <t>Internal Rate (No F&amp;A)</t>
  </si>
  <si>
    <t>External Rate (No F&amp;A)</t>
  </si>
  <si>
    <t>Sponsored Award Effort %</t>
  </si>
  <si>
    <t>Total Salary Costs for Lab</t>
  </si>
  <si>
    <t>Total Fringe Costs for Lab</t>
  </si>
  <si>
    <t>Fringe Benefits (Internal):</t>
  </si>
  <si>
    <t>Total Fringe Benefits (External):</t>
  </si>
  <si>
    <t>Overload/Overtime (External):</t>
  </si>
  <si>
    <t>Billable Hours Available:</t>
  </si>
  <si>
    <t>Faculty</t>
  </si>
  <si>
    <t>Salaries (Internal):</t>
  </si>
  <si>
    <t>Established Billing Rate</t>
  </si>
  <si>
    <t>Org/Fund #:</t>
  </si>
  <si>
    <t>Billable Hours Basis:</t>
  </si>
  <si>
    <t>Personnel</t>
  </si>
  <si>
    <t>Equipment</t>
  </si>
  <si>
    <t>Billable Hours Calculation</t>
  </si>
  <si>
    <t xml:space="preserve">If Equipment, provide calculation/formula below and resulting total hours available here: </t>
  </si>
  <si>
    <t>J</t>
  </si>
  <si>
    <t>Overload/Overtime Fringe</t>
  </si>
  <si>
    <t>Lab Hourly Use Rate</t>
  </si>
  <si>
    <t>Effective Date:</t>
  </si>
  <si>
    <t>Approved:</t>
  </si>
  <si>
    <t>Expire Date:</t>
  </si>
  <si>
    <t>Cc:</t>
  </si>
  <si>
    <t>External Use Rate</t>
  </si>
  <si>
    <t>Internal Use Rate</t>
  </si>
  <si>
    <t>Internal (No F&amp;A)</t>
  </si>
  <si>
    <t>External (No F&amp;A)</t>
  </si>
  <si>
    <t>Classified Hourly</t>
  </si>
  <si>
    <t>Faculty 12 month</t>
  </si>
  <si>
    <t>Faculty 9/10 month</t>
  </si>
  <si>
    <t>WSU Police Hourly</t>
  </si>
  <si>
    <t>Unclassified 9/10 month exempt</t>
  </si>
  <si>
    <t>Unclassified Professional Exempt</t>
  </si>
  <si>
    <t>Unclassified Professional Hourly</t>
  </si>
  <si>
    <t>All Students (Non-Ben)</t>
  </si>
  <si>
    <t>Fringe %</t>
  </si>
  <si>
    <t>Hourly Rate</t>
  </si>
  <si>
    <t>Labor Base Hours</t>
  </si>
  <si>
    <t>GRA / Regular Student</t>
  </si>
  <si>
    <t>Staff (Unlcassified / USS)</t>
  </si>
  <si>
    <t>Two Months Working Capital Allowance</t>
  </si>
  <si>
    <t>Federal Funded:</t>
  </si>
  <si>
    <t>Non-Federal Funded (Internal Rate):</t>
  </si>
  <si>
    <t>Federal Funded Equip Depreciation</t>
  </si>
  <si>
    <t>Internal User Net Surplus/(Deficit) Applied to Rate</t>
  </si>
  <si>
    <t>External User Net Surplus/(Deficit) Applied to Rate</t>
  </si>
  <si>
    <t>Payroll &amp; Fringe (Includes Overload/Overtime)</t>
  </si>
  <si>
    <t>C</t>
  </si>
  <si>
    <t>K</t>
  </si>
  <si>
    <t>On-Campus</t>
  </si>
  <si>
    <t>Off-Campus</t>
  </si>
  <si>
    <t>Lab Location:</t>
  </si>
  <si>
    <t>Total User Revenue</t>
  </si>
  <si>
    <t>E</t>
  </si>
  <si>
    <t>F</t>
  </si>
  <si>
    <t>Total Depreciation</t>
  </si>
  <si>
    <t>L = H + I + J + K</t>
  </si>
  <si>
    <t>M = E + F + G - L</t>
  </si>
  <si>
    <t>N = D - M</t>
  </si>
  <si>
    <t>Surplus / Deficit</t>
  </si>
  <si>
    <t>Total Expenses Not Applied to Internal Users</t>
  </si>
  <si>
    <t>% of Hours Available After Personal Use Allowance (Vacation/Sick Leave)</t>
  </si>
  <si>
    <t>Faculty AY 9/10 Mo (Ben)</t>
  </si>
  <si>
    <t>FY19</t>
  </si>
  <si>
    <t>Additional Compensation Fringe Rates</t>
  </si>
  <si>
    <t>FY17</t>
  </si>
  <si>
    <t>FY20</t>
  </si>
  <si>
    <t>Projected Billable Hours for FY</t>
  </si>
  <si>
    <t>Depreciation on Capital Expense</t>
  </si>
  <si>
    <t>Location:</t>
  </si>
  <si>
    <t>Effective F&amp;A Rates</t>
  </si>
  <si>
    <t>Other Sponsored Activities</t>
  </si>
  <si>
    <t>Organized Research</t>
  </si>
  <si>
    <t>Commercial</t>
  </si>
  <si>
    <t>F&amp;A Rate</t>
  </si>
  <si>
    <t>Billing Rate per Hour</t>
  </si>
  <si>
    <t>Dr. John Tomblin, SVP for Industry and Defense Programs</t>
  </si>
  <si>
    <t>Total Expenses</t>
  </si>
  <si>
    <t>Gross Surplus/(Deficit)</t>
  </si>
  <si>
    <t>Subsidy</t>
  </si>
  <si>
    <t>Internal Surplus/(Deficit)</t>
  </si>
  <si>
    <t>External Surplus/(Deficit)</t>
  </si>
  <si>
    <t>Internal Applied Share of Net Surplus/(Deficit)</t>
  </si>
  <si>
    <t>External Applied Share of Net Surplus/(Deficit)</t>
  </si>
  <si>
    <t>FY21</t>
  </si>
  <si>
    <t>FY22</t>
  </si>
  <si>
    <t>Less: Cost Match</t>
  </si>
  <si>
    <t>D = A + B - C</t>
  </si>
  <si>
    <t>Billing Rate Decision Log</t>
  </si>
  <si>
    <t>#</t>
  </si>
  <si>
    <t>Date</t>
  </si>
  <si>
    <t>Description of Decision</t>
  </si>
  <si>
    <t>APPROVED BY:</t>
  </si>
  <si>
    <t>Date:</t>
  </si>
  <si>
    <t>Internal Burdened</t>
  </si>
  <si>
    <t>Prior Period Net (Surplus)/Deficit</t>
  </si>
  <si>
    <t>Additional Comp</t>
  </si>
  <si>
    <t>Unclass 9/10/12 Prof Hrly</t>
  </si>
  <si>
    <t>Unclass Prof 12 Mo Exmpt</t>
  </si>
  <si>
    <t>Faculty AY 9/10 Mo</t>
  </si>
  <si>
    <t>Unclass Prof PT Hrly</t>
  </si>
  <si>
    <t>Regular Student Hourly</t>
  </si>
  <si>
    <t>Graduate Assistants</t>
  </si>
  <si>
    <t>Internal &amp; External Rates</t>
  </si>
  <si>
    <t>FY % Change</t>
  </si>
  <si>
    <t>External FY Comparison</t>
  </si>
  <si>
    <t>Internal FY Comparison</t>
  </si>
  <si>
    <t>Internal Burdened Rates</t>
  </si>
  <si>
    <t>Total Employees</t>
  </si>
  <si>
    <t>First/Last Name, Lab Director</t>
  </si>
  <si>
    <t>FY 2023</t>
  </si>
  <si>
    <t>Non-Capital Expense Budget</t>
  </si>
  <si>
    <t>Total Payroll and Benefits</t>
  </si>
  <si>
    <t>FY23</t>
  </si>
  <si>
    <t>Internal Use Burdened Rate</t>
  </si>
  <si>
    <t>Subtotal Non-Federal Funded Assets</t>
  </si>
  <si>
    <t>Subtotal Federal Funded Assets</t>
  </si>
  <si>
    <t>FY 2024</t>
  </si>
  <si>
    <t>FY24</t>
  </si>
  <si>
    <t>DOD Uncapped Billing Rate</t>
  </si>
  <si>
    <t>DoD Uncapped</t>
  </si>
  <si>
    <t>DoD Uncapped Use Rate</t>
  </si>
  <si>
    <t>Int. Burdened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</si>
</sst>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[$-409]mmmm\ d\,\ yyyy;@"/>
    <numFmt numFmtId="166" formatCode="0.0%"/>
    <numFmt numFmtId="167" formatCode="mm/dd/yy;@"/>
    <numFmt numFmtId="168" formatCode="&quot;$&quot;#,##0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i/>
      <sz val="11"/>
      <color theme="1"/>
      <name val="Calibri"/>
      <family val="2"/>
      <scheme val="minor"/>
    </font>
    <font>
      <sz val="10"/>
      <color theme="4" tint="-0.249977111117893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theme="0" tint="-4.9989318521683403E-2"/>
      <name val="Arial"/>
      <family val="2"/>
    </font>
    <font>
      <b/>
      <u/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Up">
        <fgColor theme="1" tint="0.34998626667073579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</cellStyleXfs>
  <cellXfs count="497">
    <xf numFmtId="0" fontId="0" fillId="0" borderId="0" xfId="0"/>
    <xf numFmtId="0" fontId="4" fillId="0" borderId="0" xfId="1" applyFont="1" applyBorder="1"/>
    <xf numFmtId="0" fontId="3" fillId="0" borderId="0" xfId="1" applyFont="1" applyBorder="1"/>
    <xf numFmtId="0" fontId="4" fillId="0" borderId="4" xfId="1" applyFont="1" applyBorder="1"/>
    <xf numFmtId="0" fontId="4" fillId="0" borderId="0" xfId="5" applyFont="1" applyFill="1"/>
    <xf numFmtId="0" fontId="7" fillId="0" borderId="0" xfId="0" applyFont="1"/>
    <xf numFmtId="0" fontId="7" fillId="0" borderId="4" xfId="0" applyFont="1" applyBorder="1"/>
    <xf numFmtId="0" fontId="7" fillId="0" borderId="0" xfId="0" applyFont="1" applyBorder="1"/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6" fillId="0" borderId="8" xfId="0" applyFont="1" applyBorder="1" applyAlignment="1">
      <alignment horizontal="center" wrapText="1"/>
    </xf>
    <xf numFmtId="4" fontId="6" fillId="0" borderId="8" xfId="0" applyNumberFormat="1" applyFont="1" applyBorder="1" applyAlignment="1">
      <alignment horizontal="center" wrapText="1"/>
    </xf>
    <xf numFmtId="0" fontId="7" fillId="0" borderId="8" xfId="0" applyFont="1" applyBorder="1"/>
    <xf numFmtId="4" fontId="7" fillId="0" borderId="8" xfId="0" applyNumberFormat="1" applyFont="1" applyBorder="1"/>
    <xf numFmtId="0" fontId="6" fillId="4" borderId="8" xfId="0" applyFont="1" applyFill="1" applyBorder="1"/>
    <xf numFmtId="4" fontId="6" fillId="4" borderId="8" xfId="0" applyNumberFormat="1" applyFont="1" applyFill="1" applyBorder="1"/>
    <xf numFmtId="10" fontId="6" fillId="0" borderId="8" xfId="0" applyNumberFormat="1" applyFont="1" applyBorder="1" applyAlignment="1">
      <alignment horizontal="center" wrapText="1"/>
    </xf>
    <xf numFmtId="0" fontId="6" fillId="3" borderId="8" xfId="0" applyFont="1" applyFill="1" applyBorder="1"/>
    <xf numFmtId="4" fontId="6" fillId="3" borderId="8" xfId="0" applyNumberFormat="1" applyFont="1" applyFill="1" applyBorder="1"/>
    <xf numFmtId="10" fontId="7" fillId="0" borderId="0" xfId="0" applyNumberFormat="1" applyFont="1" applyAlignment="1">
      <alignment horizontal="center"/>
    </xf>
    <xf numFmtId="10" fontId="7" fillId="0" borderId="8" xfId="0" applyNumberFormat="1" applyFont="1" applyBorder="1" applyAlignment="1">
      <alignment horizontal="center"/>
    </xf>
    <xf numFmtId="10" fontId="6" fillId="4" borderId="8" xfId="0" applyNumberFormat="1" applyFont="1" applyFill="1" applyBorder="1" applyAlignment="1">
      <alignment horizontal="center"/>
    </xf>
    <xf numFmtId="10" fontId="6" fillId="3" borderId="8" xfId="0" applyNumberFormat="1" applyFont="1" applyFill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right"/>
    </xf>
    <xf numFmtId="4" fontId="6" fillId="4" borderId="8" xfId="0" applyNumberFormat="1" applyFont="1" applyFill="1" applyBorder="1" applyAlignment="1">
      <alignment horizontal="right"/>
    </xf>
    <xf numFmtId="4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left"/>
    </xf>
    <xf numFmtId="14" fontId="7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5" borderId="4" xfId="0" applyFont="1" applyFill="1" applyBorder="1"/>
    <xf numFmtId="0" fontId="6" fillId="5" borderId="4" xfId="0" applyFont="1" applyFill="1" applyBorder="1"/>
    <xf numFmtId="0" fontId="6" fillId="5" borderId="3" xfId="0" applyFont="1" applyFill="1" applyBorder="1"/>
    <xf numFmtId="0" fontId="6" fillId="5" borderId="3" xfId="0" applyFont="1" applyFill="1" applyBorder="1" applyAlignment="1">
      <alignment horizontal="left"/>
    </xf>
    <xf numFmtId="44" fontId="6" fillId="5" borderId="4" xfId="0" applyNumberFormat="1" applyFont="1" applyFill="1" applyBorder="1" applyAlignment="1">
      <alignment horizontal="right"/>
    </xf>
    <xf numFmtId="0" fontId="6" fillId="6" borderId="8" xfId="0" applyFont="1" applyFill="1" applyBorder="1" applyAlignment="1">
      <alignment horizontal="left"/>
    </xf>
    <xf numFmtId="0" fontId="6" fillId="6" borderId="8" xfId="0" applyFont="1" applyFill="1" applyBorder="1" applyAlignment="1">
      <alignment horizontal="center"/>
    </xf>
    <xf numFmtId="4" fontId="6" fillId="6" borderId="8" xfId="0" applyNumberFormat="1" applyFont="1" applyFill="1" applyBorder="1" applyAlignment="1">
      <alignment horizontal="right"/>
    </xf>
    <xf numFmtId="0" fontId="6" fillId="6" borderId="8" xfId="0" applyFont="1" applyFill="1" applyBorder="1"/>
    <xf numFmtId="4" fontId="7" fillId="5" borderId="6" xfId="0" applyNumberFormat="1" applyFont="1" applyFill="1" applyBorder="1" applyAlignment="1">
      <alignment horizontal="right"/>
    </xf>
    <xf numFmtId="4" fontId="6" fillId="6" borderId="8" xfId="0" applyNumberFormat="1" applyFont="1" applyFill="1" applyBorder="1"/>
    <xf numFmtId="164" fontId="7" fillId="0" borderId="8" xfId="0" applyNumberFormat="1" applyFont="1" applyBorder="1" applyAlignment="1">
      <alignment horizontal="center"/>
    </xf>
    <xf numFmtId="4" fontId="7" fillId="0" borderId="0" xfId="0" applyNumberFormat="1" applyFont="1" applyAlignment="1">
      <alignment horizontal="center"/>
    </xf>
    <xf numFmtId="3" fontId="6" fillId="4" borderId="8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0" fontId="7" fillId="0" borderId="8" xfId="0" applyFont="1" applyFill="1" applyBorder="1"/>
    <xf numFmtId="4" fontId="7" fillId="0" borderId="8" xfId="0" applyNumberFormat="1" applyFont="1" applyFill="1" applyBorder="1"/>
    <xf numFmtId="42" fontId="7" fillId="0" borderId="0" xfId="0" applyNumberFormat="1" applyFont="1"/>
    <xf numFmtId="0" fontId="7" fillId="2" borderId="8" xfId="0" applyFont="1" applyFill="1" applyBorder="1"/>
    <xf numFmtId="0" fontId="8" fillId="2" borderId="8" xfId="0" applyFont="1" applyFill="1" applyBorder="1"/>
    <xf numFmtId="42" fontId="7" fillId="0" borderId="0" xfId="0" applyNumberFormat="1" applyFont="1" applyBorder="1"/>
    <xf numFmtId="37" fontId="7" fillId="0" borderId="0" xfId="0" applyNumberFormat="1" applyFont="1" applyBorder="1" applyAlignment="1">
      <alignment horizontal="center"/>
    </xf>
    <xf numFmtId="10" fontId="7" fillId="0" borderId="0" xfId="9" applyNumberFormat="1" applyFont="1" applyBorder="1"/>
    <xf numFmtId="42" fontId="7" fillId="0" borderId="4" xfId="0" applyNumberFormat="1" applyFont="1" applyBorder="1"/>
    <xf numFmtId="0" fontId="6" fillId="0" borderId="4" xfId="0" applyFont="1" applyBorder="1"/>
    <xf numFmtId="37" fontId="7" fillId="0" borderId="4" xfId="0" applyNumberFormat="1" applyFont="1" applyBorder="1" applyAlignment="1">
      <alignment horizontal="center"/>
    </xf>
    <xf numFmtId="0" fontId="6" fillId="0" borderId="0" xfId="0" applyFont="1" applyFill="1" applyBorder="1"/>
    <xf numFmtId="42" fontId="7" fillId="0" borderId="0" xfId="0" applyNumberFormat="1" applyFont="1" applyFill="1" applyBorder="1"/>
    <xf numFmtId="0" fontId="4" fillId="0" borderId="4" xfId="1" applyFont="1" applyFill="1" applyBorder="1"/>
    <xf numFmtId="10" fontId="7" fillId="0" borderId="4" xfId="9" applyNumberFormat="1" applyFont="1" applyBorder="1"/>
    <xf numFmtId="42" fontId="7" fillId="0" borderId="11" xfId="0" applyNumberFormat="1" applyFont="1" applyFill="1" applyBorder="1"/>
    <xf numFmtId="0" fontId="6" fillId="7" borderId="9" xfId="0" applyFont="1" applyFill="1" applyBorder="1"/>
    <xf numFmtId="42" fontId="7" fillId="0" borderId="1" xfId="0" applyNumberFormat="1" applyFont="1" applyBorder="1"/>
    <xf numFmtId="42" fontId="7" fillId="0" borderId="7" xfId="0" applyNumberFormat="1" applyFont="1" applyBorder="1"/>
    <xf numFmtId="42" fontId="7" fillId="0" borderId="3" xfId="0" applyNumberFormat="1" applyFont="1" applyBorder="1"/>
    <xf numFmtId="42" fontId="7" fillId="0" borderId="2" xfId="0" applyNumberFormat="1" applyFont="1" applyBorder="1"/>
    <xf numFmtId="37" fontId="7" fillId="0" borderId="3" xfId="0" applyNumberFormat="1" applyFont="1" applyBorder="1" applyAlignment="1">
      <alignment horizontal="center"/>
    </xf>
    <xf numFmtId="37" fontId="7" fillId="0" borderId="7" xfId="0" applyNumberFormat="1" applyFont="1" applyBorder="1" applyAlignment="1">
      <alignment horizontal="center"/>
    </xf>
    <xf numFmtId="37" fontId="7" fillId="0" borderId="1" xfId="0" applyNumberFormat="1" applyFont="1" applyBorder="1" applyAlignment="1">
      <alignment horizontal="center"/>
    </xf>
    <xf numFmtId="37" fontId="7" fillId="0" borderId="2" xfId="0" applyNumberFormat="1" applyFont="1" applyBorder="1" applyAlignment="1">
      <alignment horizontal="center"/>
    </xf>
    <xf numFmtId="10" fontId="7" fillId="0" borderId="3" xfId="9" applyNumberFormat="1" applyFont="1" applyBorder="1"/>
    <xf numFmtId="0" fontId="7" fillId="2" borderId="5" xfId="0" applyFont="1" applyFill="1" applyBorder="1"/>
    <xf numFmtId="0" fontId="7" fillId="2" borderId="6" xfId="0" applyFont="1" applyFill="1" applyBorder="1"/>
    <xf numFmtId="37" fontId="7" fillId="2" borderId="5" xfId="0" applyNumberFormat="1" applyFont="1" applyFill="1" applyBorder="1" applyAlignment="1">
      <alignment horizontal="center"/>
    </xf>
    <xf numFmtId="42" fontId="7" fillId="2" borderId="6" xfId="0" applyNumberFormat="1" applyFont="1" applyFill="1" applyBorder="1"/>
    <xf numFmtId="0" fontId="3" fillId="0" borderId="4" xfId="0" applyFont="1" applyFill="1" applyBorder="1"/>
    <xf numFmtId="0" fontId="7" fillId="0" borderId="10" xfId="0" applyNumberFormat="1" applyFont="1" applyFill="1" applyBorder="1" applyAlignment="1">
      <alignment horizontal="left"/>
    </xf>
    <xf numFmtId="42" fontId="6" fillId="7" borderId="9" xfId="0" applyNumberFormat="1" applyFont="1" applyFill="1" applyBorder="1"/>
    <xf numFmtId="42" fontId="6" fillId="7" borderId="10" xfId="0" applyNumberFormat="1" applyFont="1" applyFill="1" applyBorder="1"/>
    <xf numFmtId="0" fontId="6" fillId="2" borderId="6" xfId="0" applyFont="1" applyFill="1" applyBorder="1"/>
    <xf numFmtId="0" fontId="6" fillId="7" borderId="10" xfId="0" applyNumberFormat="1" applyFont="1" applyFill="1" applyBorder="1" applyAlignment="1">
      <alignment horizontal="left"/>
    </xf>
    <xf numFmtId="42" fontId="6" fillId="7" borderId="11" xfId="0" applyNumberFormat="1" applyFont="1" applyFill="1" applyBorder="1"/>
    <xf numFmtId="4" fontId="7" fillId="0" borderId="8" xfId="0" applyNumberFormat="1" applyFont="1" applyFill="1" applyBorder="1" applyAlignment="1">
      <alignment horizontal="right"/>
    </xf>
    <xf numFmtId="3" fontId="7" fillId="0" borderId="8" xfId="0" applyNumberFormat="1" applyFont="1" applyFill="1" applyBorder="1" applyAlignment="1">
      <alignment horizontal="center"/>
    </xf>
    <xf numFmtId="0" fontId="9" fillId="0" borderId="0" xfId="0" applyFont="1"/>
    <xf numFmtId="39" fontId="10" fillId="0" borderId="0" xfId="0" applyNumberFormat="1" applyFont="1" applyFill="1" applyBorder="1"/>
    <xf numFmtId="0" fontId="11" fillId="0" borderId="0" xfId="5" applyFont="1" applyFill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left" indent="1"/>
    </xf>
    <xf numFmtId="0" fontId="10" fillId="0" borderId="0" xfId="0" applyFont="1" applyBorder="1"/>
    <xf numFmtId="39" fontId="9" fillId="0" borderId="0" xfId="0" applyNumberFormat="1" applyFont="1"/>
    <xf numFmtId="39" fontId="9" fillId="0" borderId="0" xfId="0" applyNumberFormat="1" applyFont="1" applyFill="1" applyBorder="1"/>
    <xf numFmtId="39" fontId="9" fillId="0" borderId="0" xfId="0" applyNumberFormat="1" applyFont="1" applyBorder="1"/>
    <xf numFmtId="37" fontId="9" fillId="0" borderId="0" xfId="0" applyNumberFormat="1" applyFont="1" applyFill="1" applyBorder="1"/>
    <xf numFmtId="9" fontId="9" fillId="0" borderId="0" xfId="9" applyFont="1" applyAlignment="1">
      <alignment horizontal="center"/>
    </xf>
    <xf numFmtId="0" fontId="9" fillId="0" borderId="0" xfId="0" applyFont="1" applyFill="1"/>
    <xf numFmtId="0" fontId="9" fillId="0" borderId="0" xfId="0" applyFont="1" applyBorder="1" applyAlignment="1">
      <alignment horizontal="center"/>
    </xf>
    <xf numFmtId="39" fontId="9" fillId="8" borderId="0" xfId="0" applyNumberFormat="1" applyFont="1" applyFill="1" applyBorder="1"/>
    <xf numFmtId="0" fontId="7" fillId="7" borderId="8" xfId="0" applyFont="1" applyFill="1" applyBorder="1"/>
    <xf numFmtId="4" fontId="7" fillId="7" borderId="8" xfId="0" applyNumberFormat="1" applyFont="1" applyFill="1" applyBorder="1"/>
    <xf numFmtId="10" fontId="7" fillId="7" borderId="8" xfId="0" applyNumberFormat="1" applyFont="1" applyFill="1" applyBorder="1" applyAlignment="1">
      <alignment horizontal="center"/>
    </xf>
    <xf numFmtId="4" fontId="7" fillId="7" borderId="8" xfId="0" applyNumberFormat="1" applyFont="1" applyFill="1" applyBorder="1" applyAlignment="1">
      <alignment horizontal="right"/>
    </xf>
    <xf numFmtId="3" fontId="7" fillId="7" borderId="8" xfId="0" applyNumberFormat="1" applyFont="1" applyFill="1" applyBorder="1" applyAlignment="1">
      <alignment horizontal="center"/>
    </xf>
    <xf numFmtId="0" fontId="7" fillId="0" borderId="0" xfId="0" applyFont="1" applyFill="1"/>
    <xf numFmtId="10" fontId="9" fillId="0" borderId="0" xfId="9" applyNumberFormat="1" applyFont="1"/>
    <xf numFmtId="0" fontId="10" fillId="0" borderId="12" xfId="0" applyFont="1" applyBorder="1" applyAlignment="1">
      <alignment horizontal="center"/>
    </xf>
    <xf numFmtId="0" fontId="9" fillId="0" borderId="13" xfId="0" applyFont="1" applyBorder="1"/>
    <xf numFmtId="0" fontId="9" fillId="0" borderId="1" xfId="0" applyFont="1" applyBorder="1" applyAlignment="1">
      <alignment horizontal="center"/>
    </xf>
    <xf numFmtId="39" fontId="9" fillId="0" borderId="7" xfId="0" applyNumberFormat="1" applyFont="1" applyBorder="1"/>
    <xf numFmtId="0" fontId="9" fillId="0" borderId="3" xfId="0" applyFont="1" applyBorder="1" applyAlignment="1">
      <alignment horizontal="center"/>
    </xf>
    <xf numFmtId="0" fontId="9" fillId="0" borderId="4" xfId="0" applyFont="1" applyBorder="1"/>
    <xf numFmtId="0" fontId="10" fillId="0" borderId="4" xfId="0" applyFont="1" applyBorder="1"/>
    <xf numFmtId="39" fontId="9" fillId="0" borderId="4" xfId="0" applyNumberFormat="1" applyFont="1" applyBorder="1"/>
    <xf numFmtId="39" fontId="9" fillId="0" borderId="2" xfId="0" applyNumberFormat="1" applyFont="1" applyBorder="1"/>
    <xf numFmtId="39" fontId="9" fillId="0" borderId="13" xfId="0" applyNumberFormat="1" applyFont="1" applyBorder="1"/>
    <xf numFmtId="39" fontId="9" fillId="0" borderId="14" xfId="0" applyNumberFormat="1" applyFont="1" applyBorder="1"/>
    <xf numFmtId="0" fontId="9" fillId="0" borderId="1" xfId="0" applyFont="1" applyBorder="1" applyAlignment="1">
      <alignment horizontal="left"/>
    </xf>
    <xf numFmtId="0" fontId="9" fillId="0" borderId="12" xfId="0" applyFont="1" applyBorder="1"/>
    <xf numFmtId="0" fontId="9" fillId="0" borderId="13" xfId="0" applyFont="1" applyFill="1" applyBorder="1"/>
    <xf numFmtId="0" fontId="9" fillId="0" borderId="1" xfId="0" applyFont="1" applyBorder="1"/>
    <xf numFmtId="37" fontId="9" fillId="8" borderId="0" xfId="0" applyNumberFormat="1" applyFont="1" applyFill="1" applyBorder="1" applyAlignment="1">
      <alignment horizontal="center"/>
    </xf>
    <xf numFmtId="37" fontId="9" fillId="0" borderId="7" xfId="0" applyNumberFormat="1" applyFont="1" applyFill="1" applyBorder="1"/>
    <xf numFmtId="0" fontId="10" fillId="0" borderId="1" xfId="0" applyFont="1" applyBorder="1"/>
    <xf numFmtId="10" fontId="9" fillId="0" borderId="0" xfId="9" applyNumberFormat="1" applyFont="1" applyBorder="1"/>
    <xf numFmtId="0" fontId="10" fillId="0" borderId="3" xfId="0" applyFont="1" applyBorder="1"/>
    <xf numFmtId="10" fontId="9" fillId="0" borderId="4" xfId="9" applyNumberFormat="1" applyFont="1" applyBorder="1"/>
    <xf numFmtId="9" fontId="7" fillId="0" borderId="8" xfId="9" applyFont="1" applyBorder="1" applyAlignment="1">
      <alignment horizontal="center"/>
    </xf>
    <xf numFmtId="9" fontId="7" fillId="7" borderId="8" xfId="9" applyFont="1" applyFill="1" applyBorder="1" applyAlignment="1">
      <alignment horizontal="center"/>
    </xf>
    <xf numFmtId="0" fontId="7" fillId="2" borderId="0" xfId="0" applyFont="1" applyFill="1" applyBorder="1"/>
    <xf numFmtId="39" fontId="10" fillId="8" borderId="10" xfId="0" applyNumberFormat="1" applyFont="1" applyFill="1" applyBorder="1" applyAlignment="1">
      <alignment horizontal="center"/>
    </xf>
    <xf numFmtId="37" fontId="7" fillId="8" borderId="4" xfId="0" applyNumberFormat="1" applyFont="1" applyFill="1" applyBorder="1" applyAlignment="1">
      <alignment horizontal="center"/>
    </xf>
    <xf numFmtId="4" fontId="8" fillId="0" borderId="0" xfId="0" applyNumberFormat="1" applyFont="1"/>
    <xf numFmtId="4" fontId="7" fillId="8" borderId="8" xfId="0" applyNumberFormat="1" applyFont="1" applyFill="1" applyBorder="1"/>
    <xf numFmtId="4" fontId="7" fillId="0" borderId="0" xfId="0" applyNumberFormat="1" applyFont="1" applyFill="1" applyBorder="1"/>
    <xf numFmtId="10" fontId="7" fillId="0" borderId="0" xfId="0" applyNumberFormat="1" applyFont="1" applyBorder="1" applyAlignment="1">
      <alignment horizontal="center"/>
    </xf>
    <xf numFmtId="4" fontId="7" fillId="5" borderId="0" xfId="0" applyNumberFormat="1" applyFont="1" applyFill="1" applyBorder="1"/>
    <xf numFmtId="4" fontId="7" fillId="5" borderId="10" xfId="0" applyNumberFormat="1" applyFont="1" applyFill="1" applyBorder="1"/>
    <xf numFmtId="4" fontId="7" fillId="0" borderId="13" xfId="0" applyNumberFormat="1" applyFont="1" applyFill="1" applyBorder="1" applyAlignment="1">
      <alignment horizontal="right"/>
    </xf>
    <xf numFmtId="4" fontId="7" fillId="0" borderId="13" xfId="0" applyNumberFormat="1" applyFont="1" applyFill="1" applyBorder="1"/>
    <xf numFmtId="10" fontId="7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right"/>
    </xf>
    <xf numFmtId="0" fontId="6" fillId="0" borderId="0" xfId="0" applyFont="1" applyBorder="1"/>
    <xf numFmtId="0" fontId="7" fillId="0" borderId="1" xfId="0" applyNumberFormat="1" applyFont="1" applyBorder="1"/>
    <xf numFmtId="0" fontId="6" fillId="0" borderId="3" xfId="0" applyNumberFormat="1" applyFont="1" applyBorder="1" applyAlignment="1">
      <alignment horizontal="center"/>
    </xf>
    <xf numFmtId="4" fontId="7" fillId="0" borderId="6" xfId="0" applyNumberFormat="1" applyFont="1" applyFill="1" applyBorder="1"/>
    <xf numFmtId="4" fontId="7" fillId="0" borderId="6" xfId="0" applyNumberFormat="1" applyFont="1" applyFill="1" applyBorder="1" applyAlignment="1">
      <alignment horizontal="right"/>
    </xf>
    <xf numFmtId="4" fontId="6" fillId="0" borderId="6" xfId="0" applyNumberFormat="1" applyFont="1" applyFill="1" applyBorder="1" applyAlignment="1">
      <alignment horizontal="right"/>
    </xf>
    <xf numFmtId="0" fontId="10" fillId="5" borderId="9" xfId="0" applyFont="1" applyFill="1" applyBorder="1"/>
    <xf numFmtId="0" fontId="9" fillId="5" borderId="10" xfId="0" applyFont="1" applyFill="1" applyBorder="1"/>
    <xf numFmtId="37" fontId="10" fillId="5" borderId="11" xfId="0" applyNumberFormat="1" applyFont="1" applyFill="1" applyBorder="1"/>
    <xf numFmtId="0" fontId="9" fillId="0" borderId="0" xfId="0" applyFont="1" applyFill="1" applyBorder="1" applyAlignment="1">
      <alignment vertical="top"/>
    </xf>
    <xf numFmtId="0" fontId="9" fillId="0" borderId="0" xfId="0" applyFont="1" applyFill="1" applyBorder="1"/>
    <xf numFmtId="4" fontId="6" fillId="5" borderId="15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3" fontId="6" fillId="0" borderId="15" xfId="0" applyNumberFormat="1" applyFont="1" applyFill="1" applyBorder="1" applyAlignment="1">
      <alignment vertical="center"/>
    </xf>
    <xf numFmtId="3" fontId="7" fillId="8" borderId="6" xfId="0" applyNumberFormat="1" applyFont="1" applyFill="1" applyBorder="1"/>
    <xf numFmtId="4" fontId="6" fillId="5" borderId="9" xfId="0" applyNumberFormat="1" applyFont="1" applyFill="1" applyBorder="1" applyAlignment="1">
      <alignment vertical="center"/>
    </xf>
    <xf numFmtId="4" fontId="6" fillId="5" borderId="10" xfId="0" applyNumberFormat="1" applyFont="1" applyFill="1" applyBorder="1" applyAlignment="1">
      <alignment vertical="center"/>
    </xf>
    <xf numFmtId="4" fontId="7" fillId="5" borderId="10" xfId="0" applyNumberFormat="1" applyFont="1" applyFill="1" applyBorder="1" applyAlignment="1">
      <alignment vertical="center"/>
    </xf>
    <xf numFmtId="0" fontId="6" fillId="5" borderId="10" xfId="0" applyFont="1" applyFill="1" applyBorder="1" applyAlignment="1">
      <alignment vertical="center"/>
    </xf>
    <xf numFmtId="3" fontId="6" fillId="5" borderId="11" xfId="0" applyNumberFormat="1" applyFont="1" applyFill="1" applyBorder="1" applyAlignment="1">
      <alignment vertical="center"/>
    </xf>
    <xf numFmtId="0" fontId="7" fillId="8" borderId="8" xfId="0" applyFont="1" applyFill="1" applyBorder="1"/>
    <xf numFmtId="9" fontId="7" fillId="8" borderId="8" xfId="9" applyFont="1" applyFill="1" applyBorder="1" applyAlignment="1">
      <alignment horizontal="center"/>
    </xf>
    <xf numFmtId="3" fontId="7" fillId="8" borderId="8" xfId="0" applyNumberFormat="1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9" fontId="7" fillId="0" borderId="8" xfId="9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9" xfId="0" applyFont="1" applyFill="1" applyBorder="1"/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/>
    <xf numFmtId="0" fontId="6" fillId="0" borderId="3" xfId="0" applyFont="1" applyFill="1" applyBorder="1"/>
    <xf numFmtId="0" fontId="7" fillId="0" borderId="4" xfId="0" applyFont="1" applyFill="1" applyBorder="1"/>
    <xf numFmtId="0" fontId="7" fillId="0" borderId="3" xfId="0" applyFont="1" applyFill="1" applyBorder="1"/>
    <xf numFmtId="0" fontId="6" fillId="0" borderId="4" xfId="0" applyFont="1" applyFill="1" applyBorder="1"/>
    <xf numFmtId="4" fontId="6" fillId="0" borderId="6" xfId="0" applyNumberFormat="1" applyFont="1" applyFill="1" applyBorder="1"/>
    <xf numFmtId="0" fontId="6" fillId="0" borderId="0" xfId="0" applyFont="1" applyFill="1"/>
    <xf numFmtId="4" fontId="6" fillId="0" borderId="0" xfId="0" applyNumberFormat="1" applyFont="1" applyFill="1"/>
    <xf numFmtId="10" fontId="6" fillId="0" borderId="0" xfId="0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right"/>
    </xf>
    <xf numFmtId="4" fontId="6" fillId="0" borderId="0" xfId="0" applyNumberFormat="1" applyFont="1" applyFill="1" applyAlignment="1">
      <alignment horizontal="center"/>
    </xf>
    <xf numFmtId="0" fontId="6" fillId="9" borderId="9" xfId="0" applyFont="1" applyFill="1" applyBorder="1"/>
    <xf numFmtId="0" fontId="6" fillId="9" borderId="10" xfId="0" applyFont="1" applyFill="1" applyBorder="1" applyAlignment="1">
      <alignment horizontal="center"/>
    </xf>
    <xf numFmtId="4" fontId="6" fillId="9" borderId="11" xfId="0" applyNumberFormat="1" applyFont="1" applyFill="1" applyBorder="1"/>
    <xf numFmtId="4" fontId="6" fillId="6" borderId="8" xfId="0" applyNumberFormat="1" applyFont="1" applyFill="1" applyBorder="1" applyAlignment="1">
      <alignment horizontal="center"/>
    </xf>
    <xf numFmtId="0" fontId="6" fillId="9" borderId="9" xfId="0" applyFont="1" applyFill="1" applyBorder="1" applyAlignment="1">
      <alignment horizontal="left"/>
    </xf>
    <xf numFmtId="0" fontId="6" fillId="9" borderId="10" xfId="0" applyFont="1" applyFill="1" applyBorder="1" applyAlignment="1">
      <alignment horizontal="left" indent="1"/>
    </xf>
    <xf numFmtId="0" fontId="6" fillId="9" borderId="11" xfId="0" applyFont="1" applyFill="1" applyBorder="1" applyAlignment="1">
      <alignment horizontal="left"/>
    </xf>
    <xf numFmtId="0" fontId="7" fillId="9" borderId="10" xfId="0" applyFont="1" applyFill="1" applyBorder="1" applyAlignment="1">
      <alignment horizontal="center"/>
    </xf>
    <xf numFmtId="0" fontId="7" fillId="9" borderId="10" xfId="0" applyFont="1" applyFill="1" applyBorder="1" applyAlignment="1">
      <alignment horizontal="left"/>
    </xf>
    <xf numFmtId="4" fontId="7" fillId="9" borderId="10" xfId="0" applyNumberFormat="1" applyFont="1" applyFill="1" applyBorder="1" applyAlignment="1">
      <alignment horizontal="right"/>
    </xf>
    <xf numFmtId="0" fontId="7" fillId="9" borderId="11" xfId="0" applyFont="1" applyFill="1" applyBorder="1"/>
    <xf numFmtId="0" fontId="3" fillId="0" borderId="0" xfId="5"/>
    <xf numFmtId="0" fontId="3" fillId="0" borderId="12" xfId="5" applyBorder="1" applyAlignment="1"/>
    <xf numFmtId="0" fontId="3" fillId="0" borderId="14" xfId="5" applyBorder="1" applyAlignment="1"/>
    <xf numFmtId="0" fontId="3" fillId="0" borderId="1" xfId="5" applyBorder="1"/>
    <xf numFmtId="0" fontId="3" fillId="0" borderId="7" xfId="5" applyBorder="1"/>
    <xf numFmtId="0" fontId="3" fillId="0" borderId="5" xfId="5" applyBorder="1"/>
    <xf numFmtId="0" fontId="3" fillId="0" borderId="9" xfId="5" applyBorder="1"/>
    <xf numFmtId="0" fontId="3" fillId="0" borderId="11" xfId="5" applyBorder="1"/>
    <xf numFmtId="0" fontId="3" fillId="0" borderId="0" xfId="5" applyFont="1"/>
    <xf numFmtId="0" fontId="3" fillId="0" borderId="4" xfId="5" applyBorder="1"/>
    <xf numFmtId="0" fontId="3" fillId="0" borderId="15" xfId="5" applyBorder="1"/>
    <xf numFmtId="0" fontId="3" fillId="0" borderId="3" xfId="5" applyBorder="1"/>
    <xf numFmtId="0" fontId="3" fillId="0" borderId="2" xfId="5" applyBorder="1"/>
    <xf numFmtId="0" fontId="3" fillId="0" borderId="6" xfId="5" applyBorder="1"/>
    <xf numFmtId="10" fontId="7" fillId="0" borderId="8" xfId="9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3" fontId="7" fillId="10" borderId="8" xfId="0" applyNumberFormat="1" applyFont="1" applyFill="1" applyBorder="1" applyAlignment="1">
      <alignment horizontal="center"/>
    </xf>
    <xf numFmtId="4" fontId="7" fillId="0" borderId="0" xfId="0" applyNumberFormat="1" applyFont="1" applyBorder="1"/>
    <xf numFmtId="3" fontId="7" fillId="0" borderId="0" xfId="0" applyNumberFormat="1" applyFont="1" applyBorder="1" applyAlignment="1">
      <alignment horizontal="right"/>
    </xf>
    <xf numFmtId="4" fontId="7" fillId="5" borderId="3" xfId="0" applyNumberFormat="1" applyFont="1" applyFill="1" applyBorder="1"/>
    <xf numFmtId="10" fontId="7" fillId="5" borderId="4" xfId="0" applyNumberFormat="1" applyFont="1" applyFill="1" applyBorder="1" applyAlignment="1">
      <alignment horizontal="center"/>
    </xf>
    <xf numFmtId="166" fontId="7" fillId="5" borderId="2" xfId="9" applyNumberFormat="1" applyFont="1" applyFill="1" applyBorder="1" applyAlignment="1">
      <alignment horizontal="center"/>
    </xf>
    <xf numFmtId="0" fontId="7" fillId="5" borderId="3" xfId="0" applyFont="1" applyFill="1" applyBorder="1"/>
    <xf numFmtId="0" fontId="7" fillId="5" borderId="2" xfId="0" applyFont="1" applyFill="1" applyBorder="1"/>
    <xf numFmtId="4" fontId="7" fillId="5" borderId="2" xfId="0" applyNumberFormat="1" applyFont="1" applyFill="1" applyBorder="1" applyAlignment="1">
      <alignment horizontal="right"/>
    </xf>
    <xf numFmtId="0" fontId="7" fillId="5" borderId="9" xfId="0" applyFont="1" applyFill="1" applyBorder="1"/>
    <xf numFmtId="0" fontId="7" fillId="5" borderId="11" xfId="0" applyFont="1" applyFill="1" applyBorder="1"/>
    <xf numFmtId="4" fontId="7" fillId="5" borderId="9" xfId="0" applyNumberFormat="1" applyFont="1" applyFill="1" applyBorder="1"/>
    <xf numFmtId="10" fontId="7" fillId="5" borderId="10" xfId="0" applyNumberFormat="1" applyFont="1" applyFill="1" applyBorder="1" applyAlignment="1">
      <alignment horizontal="center"/>
    </xf>
    <xf numFmtId="4" fontId="7" fillId="5" borderId="11" xfId="0" applyNumberFormat="1" applyFont="1" applyFill="1" applyBorder="1" applyAlignment="1">
      <alignment horizontal="right"/>
    </xf>
    <xf numFmtId="0" fontId="6" fillId="5" borderId="8" xfId="0" applyFont="1" applyFill="1" applyBorder="1" applyAlignment="1">
      <alignment horizontal="left"/>
    </xf>
    <xf numFmtId="4" fontId="7" fillId="5" borderId="10" xfId="0" applyNumberFormat="1" applyFont="1" applyFill="1" applyBorder="1" applyAlignment="1">
      <alignment horizontal="center"/>
    </xf>
    <xf numFmtId="4" fontId="7" fillId="5" borderId="11" xfId="0" applyNumberFormat="1" applyFont="1" applyFill="1" applyBorder="1" applyAlignment="1">
      <alignment horizontal="center"/>
    </xf>
    <xf numFmtId="0" fontId="7" fillId="5" borderId="8" xfId="0" applyFont="1" applyFill="1" applyBorder="1"/>
    <xf numFmtId="0" fontId="7" fillId="5" borderId="6" xfId="0" applyFont="1" applyFill="1" applyBorder="1"/>
    <xf numFmtId="4" fontId="7" fillId="5" borderId="4" xfId="0" applyNumberFormat="1" applyFont="1" applyFill="1" applyBorder="1" applyAlignment="1">
      <alignment horizontal="center"/>
    </xf>
    <xf numFmtId="4" fontId="7" fillId="5" borderId="2" xfId="0" applyNumberFormat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39" fontId="7" fillId="0" borderId="8" xfId="0" applyNumberFormat="1" applyFont="1" applyFill="1" applyBorder="1" applyAlignment="1">
      <alignment horizontal="center"/>
    </xf>
    <xf numFmtId="39" fontId="7" fillId="8" borderId="8" xfId="0" applyNumberFormat="1" applyFont="1" applyFill="1" applyBorder="1" applyAlignment="1">
      <alignment horizontal="center"/>
    </xf>
    <xf numFmtId="39" fontId="7" fillId="0" borderId="8" xfId="0" applyNumberFormat="1" applyFont="1" applyBorder="1" applyAlignment="1">
      <alignment horizontal="center"/>
    </xf>
    <xf numFmtId="39" fontId="6" fillId="4" borderId="8" xfId="0" applyNumberFormat="1" applyFont="1" applyFill="1" applyBorder="1" applyAlignment="1">
      <alignment horizontal="center"/>
    </xf>
    <xf numFmtId="0" fontId="7" fillId="8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4" fillId="9" borderId="8" xfId="5" applyFont="1" applyFill="1" applyBorder="1" applyAlignment="1">
      <alignment horizontal="center"/>
    </xf>
    <xf numFmtId="4" fontId="6" fillId="8" borderId="15" xfId="0" applyNumberFormat="1" applyFont="1" applyFill="1" applyBorder="1" applyAlignment="1">
      <alignment vertical="center"/>
    </xf>
    <xf numFmtId="44" fontId="7" fillId="0" borderId="0" xfId="0" applyNumberFormat="1" applyFont="1"/>
    <xf numFmtId="165" fontId="3" fillId="0" borderId="0" xfId="5" applyNumberFormat="1" applyFill="1"/>
    <xf numFmtId="0" fontId="3" fillId="0" borderId="0" xfId="5" applyFill="1"/>
    <xf numFmtId="0" fontId="3" fillId="0" borderId="4" xfId="5" applyFill="1" applyBorder="1"/>
    <xf numFmtId="0" fontId="3" fillId="0" borderId="0" xfId="5" applyFont="1" applyFill="1"/>
    <xf numFmtId="39" fontId="9" fillId="0" borderId="13" xfId="0" applyNumberFormat="1" applyFont="1" applyFill="1" applyBorder="1"/>
    <xf numFmtId="0" fontId="4" fillId="0" borderId="0" xfId="1" applyFont="1" applyFill="1" applyBorder="1"/>
    <xf numFmtId="0" fontId="6" fillId="0" borderId="7" xfId="0" applyFont="1" applyBorder="1" applyAlignment="1">
      <alignment horizontal="center"/>
    </xf>
    <xf numFmtId="0" fontId="6" fillId="8" borderId="3" xfId="0" applyNumberFormat="1" applyFont="1" applyFill="1" applyBorder="1" applyAlignment="1">
      <alignment horizontal="center"/>
    </xf>
    <xf numFmtId="42" fontId="7" fillId="2" borderId="4" xfId="0" applyNumberFormat="1" applyFont="1" applyFill="1" applyBorder="1"/>
    <xf numFmtId="0" fontId="7" fillId="2" borderId="7" xfId="0" applyFont="1" applyFill="1" applyBorder="1"/>
    <xf numFmtId="42" fontId="7" fillId="2" borderId="3" xfId="0" applyNumberFormat="1" applyFont="1" applyFill="1" applyBorder="1"/>
    <xf numFmtId="0" fontId="9" fillId="0" borderId="7" xfId="0" applyFont="1" applyBorder="1"/>
    <xf numFmtId="39" fontId="10" fillId="0" borderId="7" xfId="0" applyNumberFormat="1" applyFont="1" applyFill="1" applyBorder="1"/>
    <xf numFmtId="4" fontId="7" fillId="7" borderId="8" xfId="0" applyNumberFormat="1" applyFont="1" applyFill="1" applyBorder="1" applyAlignment="1">
      <alignment horizontal="center"/>
    </xf>
    <xf numFmtId="9" fontId="7" fillId="5" borderId="8" xfId="9" applyFont="1" applyFill="1" applyBorder="1" applyAlignment="1">
      <alignment horizontal="center"/>
    </xf>
    <xf numFmtId="10" fontId="7" fillId="0" borderId="9" xfId="9" applyNumberFormat="1" applyFont="1" applyBorder="1"/>
    <xf numFmtId="42" fontId="7" fillId="0" borderId="11" xfId="0" applyNumberFormat="1" applyFont="1" applyBorder="1"/>
    <xf numFmtId="0" fontId="7" fillId="8" borderId="8" xfId="0" applyNumberFormat="1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4" fontId="7" fillId="5" borderId="8" xfId="0" applyNumberFormat="1" applyFont="1" applyFill="1" applyBorder="1" applyAlignment="1">
      <alignment horizontal="center"/>
    </xf>
    <xf numFmtId="0" fontId="7" fillId="5" borderId="8" xfId="0" applyNumberFormat="1" applyFont="1" applyFill="1" applyBorder="1" applyAlignment="1">
      <alignment horizontal="center"/>
    </xf>
    <xf numFmtId="4" fontId="7" fillId="5" borderId="8" xfId="0" applyNumberFormat="1" applyFont="1" applyFill="1" applyBorder="1"/>
    <xf numFmtId="0" fontId="3" fillId="8" borderId="8" xfId="6" applyFill="1" applyBorder="1" applyAlignment="1">
      <alignment horizontal="center"/>
    </xf>
    <xf numFmtId="0" fontId="3" fillId="8" borderId="8" xfId="6" applyFill="1" applyBorder="1"/>
    <xf numFmtId="0" fontId="7" fillId="8" borderId="8" xfId="0" applyFont="1" applyFill="1" applyBorder="1" applyAlignment="1">
      <alignment horizontal="center"/>
    </xf>
    <xf numFmtId="0" fontId="4" fillId="6" borderId="8" xfId="6" applyFont="1" applyFill="1" applyBorder="1"/>
    <xf numFmtId="0" fontId="3" fillId="6" borderId="8" xfId="6" applyFill="1" applyBorder="1"/>
    <xf numFmtId="0" fontId="7" fillId="8" borderId="8" xfId="0" applyNumberFormat="1" applyFont="1" applyFill="1" applyBorder="1" applyAlignment="1">
      <alignment horizontal="left"/>
    </xf>
    <xf numFmtId="14" fontId="7" fillId="8" borderId="8" xfId="0" applyNumberFormat="1" applyFont="1" applyFill="1" applyBorder="1" applyAlignment="1">
      <alignment horizontal="center"/>
    </xf>
    <xf numFmtId="0" fontId="7" fillId="8" borderId="8" xfId="0" applyFont="1" applyFill="1" applyBorder="1" applyAlignment="1">
      <alignment horizontal="left"/>
    </xf>
    <xf numFmtId="4" fontId="7" fillId="8" borderId="8" xfId="0" applyNumberFormat="1" applyFont="1" applyFill="1" applyBorder="1" applyAlignment="1">
      <alignment horizontal="right"/>
    </xf>
    <xf numFmtId="0" fontId="7" fillId="0" borderId="8" xfId="0" applyFont="1" applyFill="1" applyBorder="1" applyAlignment="1">
      <alignment horizontal="left"/>
    </xf>
    <xf numFmtId="14" fontId="7" fillId="0" borderId="8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10" fontId="9" fillId="0" borderId="0" xfId="9" applyNumberFormat="1" applyFont="1" applyAlignment="1">
      <alignment horizontal="center"/>
    </xf>
    <xf numFmtId="0" fontId="7" fillId="8" borderId="4" xfId="0" applyFont="1" applyFill="1" applyBorder="1"/>
    <xf numFmtId="0" fontId="7" fillId="0" borderId="8" xfId="0" applyFont="1" applyBorder="1" applyAlignment="1">
      <alignment horizontal="right"/>
    </xf>
    <xf numFmtId="0" fontId="7" fillId="0" borderId="8" xfId="0" applyFont="1" applyBorder="1" applyAlignment="1">
      <alignment horizontal="right" wrapText="1"/>
    </xf>
    <xf numFmtId="10" fontId="3" fillId="0" borderId="8" xfId="9" applyNumberFormat="1" applyFont="1" applyBorder="1" applyAlignment="1">
      <alignment horizontal="center"/>
    </xf>
    <xf numFmtId="5" fontId="3" fillId="0" borderId="11" xfId="5" applyNumberFormat="1" applyBorder="1"/>
    <xf numFmtId="39" fontId="9" fillId="0" borderId="4" xfId="7" applyNumberFormat="1" applyFont="1" applyBorder="1"/>
    <xf numFmtId="39" fontId="9" fillId="0" borderId="0" xfId="7" applyNumberFormat="1" applyFont="1" applyFill="1" applyBorder="1"/>
    <xf numFmtId="39" fontId="9" fillId="0" borderId="7" xfId="0" applyNumberFormat="1" applyFont="1" applyFill="1" applyBorder="1"/>
    <xf numFmtId="0" fontId="9" fillId="0" borderId="0" xfId="0" applyFont="1" applyBorder="1" applyAlignment="1">
      <alignment horizontal="left"/>
    </xf>
    <xf numFmtId="39" fontId="9" fillId="0" borderId="0" xfId="7" applyNumberFormat="1" applyFont="1" applyBorder="1"/>
    <xf numFmtId="0" fontId="9" fillId="0" borderId="0" xfId="7" applyFont="1" applyBorder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0" fontId="9" fillId="0" borderId="1" xfId="0" applyFont="1" applyFill="1" applyBorder="1" applyAlignment="1">
      <alignment horizontal="center"/>
    </xf>
    <xf numFmtId="0" fontId="10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9" fillId="0" borderId="0" xfId="7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13" xfId="0" applyFont="1" applyBorder="1"/>
    <xf numFmtId="39" fontId="10" fillId="0" borderId="13" xfId="0" applyNumberFormat="1" applyFont="1" applyFill="1" applyBorder="1"/>
    <xf numFmtId="39" fontId="10" fillId="0" borderId="14" xfId="0" applyNumberFormat="1" applyFont="1" applyFill="1" applyBorder="1"/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4" xfId="0" applyFont="1" applyFill="1" applyBorder="1"/>
    <xf numFmtId="39" fontId="9" fillId="0" borderId="4" xfId="0" applyNumberFormat="1" applyFont="1" applyFill="1" applyBorder="1"/>
    <xf numFmtId="39" fontId="9" fillId="0" borderId="2" xfId="0" applyNumberFormat="1" applyFont="1" applyFill="1" applyBorder="1"/>
    <xf numFmtId="164" fontId="7" fillId="0" borderId="8" xfId="9" applyNumberFormat="1" applyFont="1" applyFill="1" applyBorder="1" applyAlignment="1">
      <alignment horizontal="center"/>
    </xf>
    <xf numFmtId="0" fontId="15" fillId="12" borderId="8" xfId="0" applyFont="1" applyFill="1" applyBorder="1" applyAlignment="1">
      <alignment horizontal="center" wrapText="1"/>
    </xf>
    <xf numFmtId="38" fontId="18" fillId="0" borderId="8" xfId="0" applyNumberFormat="1" applyFont="1" applyBorder="1" applyAlignment="1">
      <alignment horizontal="left" vertical="center"/>
    </xf>
    <xf numFmtId="167" fontId="18" fillId="0" borderId="8" xfId="0" applyNumberFormat="1" applyFont="1" applyBorder="1" applyAlignment="1">
      <alignment horizontal="center" vertical="center"/>
    </xf>
    <xf numFmtId="0" fontId="19" fillId="0" borderId="0" xfId="0" applyFont="1"/>
    <xf numFmtId="0" fontId="0" fillId="0" borderId="4" xfId="0" applyBorder="1"/>
    <xf numFmtId="0" fontId="20" fillId="0" borderId="0" xfId="0" applyFont="1" applyAlignment="1">
      <alignment vertical="center"/>
    </xf>
    <xf numFmtId="0" fontId="20" fillId="0" borderId="0" xfId="0" applyFont="1"/>
    <xf numFmtId="42" fontId="7" fillId="0" borderId="9" xfId="0" applyNumberFormat="1" applyFont="1" applyBorder="1"/>
    <xf numFmtId="42" fontId="7" fillId="0" borderId="10" xfId="0" applyNumberFormat="1" applyFont="1" applyBorder="1"/>
    <xf numFmtId="0" fontId="1" fillId="8" borderId="0" xfId="0" applyFont="1" applyFill="1"/>
    <xf numFmtId="0" fontId="7" fillId="0" borderId="3" xfId="0" applyNumberFormat="1" applyFont="1" applyFill="1" applyBorder="1"/>
    <xf numFmtId="0" fontId="21" fillId="8" borderId="8" xfId="0" applyFont="1" applyFill="1" applyBorder="1"/>
    <xf numFmtId="42" fontId="1" fillId="0" borderId="6" xfId="0" applyNumberFormat="1" applyFont="1" applyFill="1" applyBorder="1"/>
    <xf numFmtId="0" fontId="1" fillId="0" borderId="4" xfId="0" applyFont="1" applyFill="1" applyBorder="1"/>
    <xf numFmtId="0" fontId="1" fillId="2" borderId="4" xfId="0" applyFont="1" applyFill="1" applyBorder="1"/>
    <xf numFmtId="42" fontId="1" fillId="0" borderId="3" xfId="0" applyNumberFormat="1" applyFont="1" applyFill="1" applyBorder="1"/>
    <xf numFmtId="0" fontId="1" fillId="0" borderId="4" xfId="0" applyFont="1" applyBorder="1"/>
    <xf numFmtId="42" fontId="1" fillId="0" borderId="1" xfId="0" applyNumberFormat="1" applyFont="1" applyFill="1" applyBorder="1"/>
    <xf numFmtId="0" fontId="1" fillId="0" borderId="0" xfId="0" applyFont="1" applyFill="1"/>
    <xf numFmtId="0" fontId="1" fillId="2" borderId="0" xfId="0" applyFont="1" applyFill="1"/>
    <xf numFmtId="0" fontId="1" fillId="0" borderId="0" xfId="0" applyFont="1"/>
    <xf numFmtId="9" fontId="23" fillId="0" borderId="1" xfId="0" applyNumberFormat="1" applyFont="1" applyFill="1" applyBorder="1"/>
    <xf numFmtId="9" fontId="1" fillId="0" borderId="0" xfId="0" applyNumberFormat="1" applyFont="1" applyFill="1"/>
    <xf numFmtId="42" fontId="23" fillId="0" borderId="1" xfId="0" applyNumberFormat="1" applyFont="1" applyFill="1" applyBorder="1"/>
    <xf numFmtId="0" fontId="23" fillId="0" borderId="0" xfId="0" applyFont="1"/>
    <xf numFmtId="168" fontId="23" fillId="0" borderId="1" xfId="0" applyNumberFormat="1" applyFont="1" applyFill="1" applyBorder="1"/>
    <xf numFmtId="0" fontId="1" fillId="0" borderId="1" xfId="0" applyFont="1" applyFill="1" applyBorder="1"/>
    <xf numFmtId="0" fontId="1" fillId="0" borderId="5" xfId="0" applyFont="1" applyFill="1" applyBorder="1"/>
    <xf numFmtId="0" fontId="1" fillId="0" borderId="0" xfId="0" applyFont="1" applyBorder="1"/>
    <xf numFmtId="0" fontId="1" fillId="0" borderId="0" xfId="0" applyFont="1" applyFill="1" applyBorder="1"/>
    <xf numFmtId="0" fontId="6" fillId="0" borderId="0" xfId="0" applyFont="1"/>
    <xf numFmtId="0" fontId="6" fillId="4" borderId="8" xfId="0" applyFont="1" applyFill="1" applyBorder="1" applyAlignment="1">
      <alignment horizontal="left"/>
    </xf>
    <xf numFmtId="0" fontId="1" fillId="8" borderId="8" xfId="0" applyFont="1" applyFill="1" applyBorder="1"/>
    <xf numFmtId="0" fontId="7" fillId="2" borderId="0" xfId="0" applyFont="1" applyFill="1"/>
    <xf numFmtId="9" fontId="1" fillId="0" borderId="5" xfId="0" applyNumberFormat="1" applyFont="1" applyFill="1" applyBorder="1"/>
    <xf numFmtId="0" fontId="1" fillId="0" borderId="12" xfId="0" applyFont="1" applyFill="1" applyBorder="1"/>
    <xf numFmtId="0" fontId="7" fillId="0" borderId="1" xfId="0" applyFont="1" applyFill="1" applyBorder="1"/>
    <xf numFmtId="9" fontId="1" fillId="0" borderId="5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6" fillId="0" borderId="0" xfId="0" applyFont="1" applyFill="1" applyBorder="1" applyAlignment="1">
      <alignment horizontal="center"/>
    </xf>
    <xf numFmtId="168" fontId="1" fillId="0" borderId="1" xfId="0" applyNumberFormat="1" applyFont="1" applyFill="1" applyBorder="1"/>
    <xf numFmtId="9" fontId="1" fillId="0" borderId="12" xfId="0" applyNumberFormat="1" applyFont="1" applyFill="1" applyBorder="1"/>
    <xf numFmtId="9" fontId="1" fillId="0" borderId="1" xfId="0" applyNumberFormat="1" applyFont="1" applyFill="1" applyBorder="1"/>
    <xf numFmtId="9" fontId="1" fillId="0" borderId="0" xfId="0" applyNumberFormat="1" applyFont="1" applyFill="1" applyBorder="1"/>
    <xf numFmtId="9" fontId="1" fillId="0" borderId="8" xfId="0" applyNumberFormat="1" applyFont="1" applyFill="1" applyBorder="1" applyAlignment="1">
      <alignment horizontal="center"/>
    </xf>
    <xf numFmtId="9" fontId="1" fillId="0" borderId="0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7" fillId="0" borderId="2" xfId="0" applyFont="1" applyFill="1" applyBorder="1"/>
    <xf numFmtId="9" fontId="22" fillId="13" borderId="16" xfId="0" applyNumberFormat="1" applyFont="1" applyFill="1" applyBorder="1" applyAlignment="1">
      <alignment horizontal="center"/>
    </xf>
    <xf numFmtId="42" fontId="6" fillId="13" borderId="16" xfId="0" applyNumberFormat="1" applyFont="1" applyFill="1" applyBorder="1"/>
    <xf numFmtId="9" fontId="1" fillId="13" borderId="8" xfId="0" applyNumberFormat="1" applyFont="1" applyFill="1" applyBorder="1" applyAlignment="1">
      <alignment horizontal="center"/>
    </xf>
    <xf numFmtId="0" fontId="1" fillId="13" borderId="8" xfId="0" applyFont="1" applyFill="1" applyBorder="1" applyAlignment="1">
      <alignment horizontal="center"/>
    </xf>
    <xf numFmtId="9" fontId="1" fillId="13" borderId="15" xfId="0" applyNumberFormat="1" applyFont="1" applyFill="1" applyBorder="1" applyAlignment="1">
      <alignment horizontal="center"/>
    </xf>
    <xf numFmtId="0" fontId="1" fillId="13" borderId="11" xfId="0" applyFont="1" applyFill="1" applyBorder="1" applyAlignment="1">
      <alignment horizontal="center"/>
    </xf>
    <xf numFmtId="42" fontId="6" fillId="13" borderId="8" xfId="0" applyNumberFormat="1" applyFont="1" applyFill="1" applyBorder="1"/>
    <xf numFmtId="42" fontId="1" fillId="13" borderId="8" xfId="0" applyNumberFormat="1" applyFont="1" applyFill="1" applyBorder="1"/>
    <xf numFmtId="42" fontId="1" fillId="13" borderId="6" xfId="0" applyNumberFormat="1" applyFont="1" applyFill="1" applyBorder="1"/>
    <xf numFmtId="9" fontId="22" fillId="8" borderId="16" xfId="0" applyNumberFormat="1" applyFont="1" applyFill="1" applyBorder="1"/>
    <xf numFmtId="42" fontId="6" fillId="8" borderId="16" xfId="0" applyNumberFormat="1" applyFont="1" applyFill="1" applyBorder="1"/>
    <xf numFmtId="9" fontId="1" fillId="8" borderId="8" xfId="0" applyNumberFormat="1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9" fontId="22" fillId="8" borderId="16" xfId="0" applyNumberFormat="1" applyFont="1" applyFill="1" applyBorder="1" applyAlignment="1">
      <alignment horizontal="center"/>
    </xf>
    <xf numFmtId="42" fontId="6" fillId="8" borderId="17" xfId="0" applyNumberFormat="1" applyFont="1" applyFill="1" applyBorder="1"/>
    <xf numFmtId="42" fontId="6" fillId="8" borderId="8" xfId="0" applyNumberFormat="1" applyFont="1" applyFill="1" applyBorder="1"/>
    <xf numFmtId="42" fontId="1" fillId="8" borderId="8" xfId="0" applyNumberFormat="1" applyFont="1" applyFill="1" applyBorder="1"/>
    <xf numFmtId="0" fontId="6" fillId="14" borderId="8" xfId="0" applyFont="1" applyFill="1" applyBorder="1" applyAlignment="1">
      <alignment horizontal="center"/>
    </xf>
    <xf numFmtId="9" fontId="1" fillId="14" borderId="8" xfId="0" applyNumberFormat="1" applyFont="1" applyFill="1" applyBorder="1" applyAlignment="1">
      <alignment horizontal="center"/>
    </xf>
    <xf numFmtId="9" fontId="6" fillId="14" borderId="8" xfId="0" applyNumberFormat="1" applyFont="1" applyFill="1" applyBorder="1" applyAlignment="1">
      <alignment horizontal="center"/>
    </xf>
    <xf numFmtId="9" fontId="1" fillId="14" borderId="4" xfId="0" applyNumberFormat="1" applyFont="1" applyFill="1" applyBorder="1" applyAlignment="1">
      <alignment horizontal="center"/>
    </xf>
    <xf numFmtId="9" fontId="1" fillId="14" borderId="2" xfId="0" applyNumberFormat="1" applyFont="1" applyFill="1" applyBorder="1" applyAlignment="1">
      <alignment horizontal="center"/>
    </xf>
    <xf numFmtId="9" fontId="1" fillId="14" borderId="6" xfId="0" applyNumberFormat="1" applyFont="1" applyFill="1" applyBorder="1" applyAlignment="1">
      <alignment horizontal="center"/>
    </xf>
    <xf numFmtId="9" fontId="1" fillId="14" borderId="11" xfId="0" applyNumberFormat="1" applyFont="1" applyFill="1" applyBorder="1" applyAlignment="1">
      <alignment horizontal="center"/>
    </xf>
    <xf numFmtId="0" fontId="22" fillId="11" borderId="9" xfId="0" applyFont="1" applyFill="1" applyBorder="1"/>
    <xf numFmtId="42" fontId="7" fillId="8" borderId="0" xfId="0" applyNumberFormat="1" applyFont="1" applyFill="1"/>
    <xf numFmtId="0" fontId="9" fillId="0" borderId="0" xfId="0" applyFont="1" applyFill="1" applyBorder="1" applyAlignment="1">
      <alignment horizontal="left" indent="1"/>
    </xf>
    <xf numFmtId="37" fontId="7" fillId="8" borderId="8" xfId="0" applyNumberFormat="1" applyFont="1" applyFill="1" applyBorder="1" applyAlignment="1">
      <alignment horizontal="center"/>
    </xf>
    <xf numFmtId="37" fontId="7" fillId="0" borderId="8" xfId="0" applyNumberFormat="1" applyFont="1" applyBorder="1" applyAlignment="1">
      <alignment horizontal="center"/>
    </xf>
    <xf numFmtId="42" fontId="7" fillId="8" borderId="8" xfId="0" applyNumberFormat="1" applyFont="1" applyFill="1" applyBorder="1"/>
    <xf numFmtId="42" fontId="7" fillId="0" borderId="8" xfId="0" applyNumberFormat="1" applyFont="1" applyBorder="1"/>
    <xf numFmtId="0" fontId="1" fillId="11" borderId="9" xfId="0" applyFont="1" applyFill="1" applyBorder="1" applyAlignment="1">
      <alignment horizontal="left" indent="1"/>
    </xf>
    <xf numFmtId="0" fontId="25" fillId="11" borderId="1" xfId="0" applyFont="1" applyFill="1" applyBorder="1" applyAlignment="1">
      <alignment horizontal="left" indent="2"/>
    </xf>
    <xf numFmtId="0" fontId="1" fillId="0" borderId="13" xfId="0" applyFont="1" applyBorder="1"/>
    <xf numFmtId="0" fontId="22" fillId="11" borderId="3" xfId="0" applyFont="1" applyFill="1" applyBorder="1" applyAlignment="1">
      <alignment horizontal="left"/>
    </xf>
    <xf numFmtId="0" fontId="22" fillId="0" borderId="4" xfId="0" applyFont="1" applyFill="1" applyBorder="1"/>
    <xf numFmtId="0" fontId="6" fillId="0" borderId="3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left" indent="1"/>
    </xf>
    <xf numFmtId="0" fontId="1" fillId="11" borderId="3" xfId="0" applyFont="1" applyFill="1" applyBorder="1" applyAlignment="1">
      <alignment horizontal="left" indent="1"/>
    </xf>
    <xf numFmtId="0" fontId="6" fillId="11" borderId="3" xfId="0" applyFont="1" applyFill="1" applyBorder="1" applyAlignment="1">
      <alignment horizontal="left" indent="1"/>
    </xf>
    <xf numFmtId="0" fontId="1" fillId="0" borderId="9" xfId="0" applyFont="1" applyFill="1" applyBorder="1"/>
    <xf numFmtId="9" fontId="1" fillId="0" borderId="11" xfId="0" applyNumberFormat="1" applyFont="1" applyBorder="1"/>
    <xf numFmtId="0" fontId="1" fillId="0" borderId="11" xfId="0" applyFont="1" applyFill="1" applyBorder="1"/>
    <xf numFmtId="9" fontId="1" fillId="0" borderId="11" xfId="0" applyNumberFormat="1" applyFont="1" applyFill="1" applyBorder="1"/>
    <xf numFmtId="10" fontId="9" fillId="0" borderId="0" xfId="0" applyNumberFormat="1" applyFont="1" applyAlignment="1">
      <alignment horizontal="center"/>
    </xf>
    <xf numFmtId="0" fontId="4" fillId="0" borderId="12" xfId="1" applyFont="1" applyBorder="1"/>
    <xf numFmtId="0" fontId="4" fillId="0" borderId="13" xfId="1" applyFont="1" applyBorder="1"/>
    <xf numFmtId="0" fontId="4" fillId="0" borderId="14" xfId="1" applyFont="1" applyBorder="1"/>
    <xf numFmtId="0" fontId="4" fillId="0" borderId="8" xfId="1" applyFont="1" applyBorder="1"/>
    <xf numFmtId="0" fontId="1" fillId="0" borderId="9" xfId="0" applyFont="1" applyBorder="1"/>
    <xf numFmtId="42" fontId="1" fillId="0" borderId="11" xfId="0" applyNumberFormat="1" applyFont="1" applyBorder="1"/>
    <xf numFmtId="0" fontId="4" fillId="0" borderId="15" xfId="1" applyFont="1" applyBorder="1"/>
    <xf numFmtId="42" fontId="6" fillId="0" borderId="7" xfId="0" applyNumberFormat="1" applyFont="1" applyBorder="1"/>
    <xf numFmtId="10" fontId="1" fillId="0" borderId="3" xfId="0" applyNumberFormat="1" applyFont="1" applyBorder="1"/>
    <xf numFmtId="0" fontId="1" fillId="0" borderId="1" xfId="0" applyFont="1" applyBorder="1"/>
    <xf numFmtId="10" fontId="1" fillId="0" borderId="9" xfId="0" applyNumberFormat="1" applyFont="1" applyBorder="1"/>
    <xf numFmtId="0" fontId="1" fillId="7" borderId="9" xfId="0" applyFont="1" applyFill="1" applyBorder="1"/>
    <xf numFmtId="42" fontId="6" fillId="7" borderId="11" xfId="0" applyNumberFormat="1" applyFont="1" applyFill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6" fillId="0" borderId="8" xfId="0" applyFont="1" applyFill="1" applyBorder="1" applyAlignment="1">
      <alignment horizontal="center" wrapText="1"/>
    </xf>
    <xf numFmtId="42" fontId="3" fillId="0" borderId="11" xfId="5" applyNumberFormat="1" applyBorder="1"/>
    <xf numFmtId="0" fontId="6" fillId="13" borderId="9" xfId="0" applyFont="1" applyFill="1" applyBorder="1" applyAlignment="1">
      <alignment horizontal="center"/>
    </xf>
    <xf numFmtId="0" fontId="6" fillId="13" borderId="11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6" fillId="13" borderId="12" xfId="0" applyFont="1" applyFill="1" applyBorder="1" applyAlignment="1">
      <alignment horizontal="center"/>
    </xf>
    <xf numFmtId="0" fontId="6" fillId="13" borderId="14" xfId="0" applyFont="1" applyFill="1" applyBorder="1" applyAlignment="1">
      <alignment horizontal="center"/>
    </xf>
    <xf numFmtId="0" fontId="6" fillId="8" borderId="12" xfId="0" applyFont="1" applyFill="1" applyBorder="1" applyAlignment="1">
      <alignment horizontal="center"/>
    </xf>
    <xf numFmtId="0" fontId="6" fillId="8" borderId="14" xfId="0" applyFont="1" applyFill="1" applyBorder="1" applyAlignment="1">
      <alignment horizontal="center"/>
    </xf>
    <xf numFmtId="0" fontId="6" fillId="13" borderId="18" xfId="0" applyFont="1" applyFill="1" applyBorder="1" applyAlignment="1">
      <alignment horizontal="center"/>
    </xf>
    <xf numFmtId="0" fontId="6" fillId="13" borderId="19" xfId="0" applyFont="1" applyFill="1" applyBorder="1" applyAlignment="1">
      <alignment horizontal="center"/>
    </xf>
    <xf numFmtId="5" fontId="1" fillId="13" borderId="9" xfId="0" applyNumberFormat="1" applyFont="1" applyFill="1" applyBorder="1" applyAlignment="1">
      <alignment horizontal="center"/>
    </xf>
    <xf numFmtId="5" fontId="1" fillId="13" borderId="11" xfId="0" applyNumberFormat="1" applyFont="1" applyFill="1" applyBorder="1" applyAlignment="1">
      <alignment horizontal="center"/>
    </xf>
    <xf numFmtId="3" fontId="1" fillId="13" borderId="9" xfId="0" applyNumberFormat="1" applyFont="1" applyFill="1" applyBorder="1" applyAlignment="1">
      <alignment horizontal="center"/>
    </xf>
    <xf numFmtId="3" fontId="1" fillId="13" borderId="11" xfId="0" applyNumberFormat="1" applyFont="1" applyFill="1" applyBorder="1" applyAlignment="1">
      <alignment horizontal="center"/>
    </xf>
    <xf numFmtId="5" fontId="1" fillId="8" borderId="9" xfId="0" applyNumberFormat="1" applyFont="1" applyFill="1" applyBorder="1" applyAlignment="1">
      <alignment horizontal="center"/>
    </xf>
    <xf numFmtId="5" fontId="1" fillId="8" borderId="11" xfId="0" applyNumberFormat="1" applyFont="1" applyFill="1" applyBorder="1" applyAlignment="1">
      <alignment horizontal="center"/>
    </xf>
    <xf numFmtId="3" fontId="1" fillId="8" borderId="9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6" fillId="8" borderId="18" xfId="0" applyFont="1" applyFill="1" applyBorder="1" applyAlignment="1">
      <alignment horizontal="center"/>
    </xf>
    <xf numFmtId="0" fontId="6" fillId="8" borderId="19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7" xfId="0" applyFont="1" applyFill="1" applyBorder="1" applyAlignment="1">
      <alignment horizontal="center"/>
    </xf>
    <xf numFmtId="42" fontId="1" fillId="13" borderId="9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2" fontId="5" fillId="2" borderId="9" xfId="0" applyNumberFormat="1" applyFont="1" applyFill="1" applyBorder="1" applyAlignment="1">
      <alignment horizontal="center"/>
    </xf>
    <xf numFmtId="42" fontId="5" fillId="2" borderId="11" xfId="0" applyNumberFormat="1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5" fontId="3" fillId="8" borderId="9" xfId="0" applyNumberFormat="1" applyFont="1" applyFill="1" applyBorder="1" applyAlignment="1">
      <alignment horizontal="center"/>
    </xf>
    <xf numFmtId="5" fontId="3" fillId="8" borderId="11" xfId="0" applyNumberFormat="1" applyFont="1" applyFill="1" applyBorder="1" applyAlignment="1">
      <alignment horizontal="center"/>
    </xf>
    <xf numFmtId="0" fontId="6" fillId="11" borderId="9" xfId="0" applyFont="1" applyFill="1" applyBorder="1" applyAlignment="1">
      <alignment horizontal="center"/>
    </xf>
    <xf numFmtId="0" fontId="6" fillId="11" borderId="10" xfId="0" applyFont="1" applyFill="1" applyBorder="1" applyAlignment="1">
      <alignment horizontal="center"/>
    </xf>
    <xf numFmtId="0" fontId="6" fillId="11" borderId="1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left" wrapText="1"/>
    </xf>
    <xf numFmtId="0" fontId="6" fillId="0" borderId="1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42" fontId="7" fillId="8" borderId="9" xfId="0" applyNumberFormat="1" applyFont="1" applyFill="1" applyBorder="1" applyAlignment="1">
      <alignment horizontal="center"/>
    </xf>
    <xf numFmtId="42" fontId="7" fillId="8" borderId="11" xfId="0" applyNumberFormat="1" applyFont="1" applyFill="1" applyBorder="1" applyAlignment="1">
      <alignment horizontal="center"/>
    </xf>
    <xf numFmtId="42" fontId="7" fillId="0" borderId="9" xfId="0" applyNumberFormat="1" applyFont="1" applyBorder="1" applyAlignment="1">
      <alignment horizontal="center"/>
    </xf>
    <xf numFmtId="42" fontId="7" fillId="0" borderId="11" xfId="0" applyNumberFormat="1" applyFont="1" applyBorder="1" applyAlignment="1">
      <alignment horizontal="center"/>
    </xf>
    <xf numFmtId="4" fontId="6" fillId="9" borderId="9" xfId="0" applyNumberFormat="1" applyFont="1" applyFill="1" applyBorder="1" applyAlignment="1">
      <alignment horizontal="center"/>
    </xf>
    <xf numFmtId="4" fontId="6" fillId="9" borderId="10" xfId="0" applyNumberFormat="1" applyFont="1" applyFill="1" applyBorder="1" applyAlignment="1">
      <alignment horizontal="center"/>
    </xf>
    <xf numFmtId="4" fontId="6" fillId="9" borderId="11" xfId="0" applyNumberFormat="1" applyFont="1" applyFill="1" applyBorder="1" applyAlignment="1">
      <alignment horizontal="center"/>
    </xf>
    <xf numFmtId="4" fontId="7" fillId="8" borderId="12" xfId="0" applyNumberFormat="1" applyFont="1" applyFill="1" applyBorder="1" applyAlignment="1">
      <alignment horizontal="left" vertical="top" wrapText="1"/>
    </xf>
    <xf numFmtId="4" fontId="7" fillId="8" borderId="13" xfId="0" applyNumberFormat="1" applyFont="1" applyFill="1" applyBorder="1" applyAlignment="1">
      <alignment horizontal="left" vertical="top" wrapText="1"/>
    </xf>
    <xf numFmtId="4" fontId="7" fillId="8" borderId="14" xfId="0" applyNumberFormat="1" applyFont="1" applyFill="1" applyBorder="1" applyAlignment="1">
      <alignment horizontal="left" vertical="top" wrapText="1"/>
    </xf>
    <xf numFmtId="4" fontId="7" fillId="8" borderId="1" xfId="0" applyNumberFormat="1" applyFont="1" applyFill="1" applyBorder="1" applyAlignment="1">
      <alignment horizontal="left" vertical="top" wrapText="1"/>
    </xf>
    <xf numFmtId="4" fontId="7" fillId="8" borderId="0" xfId="0" applyNumberFormat="1" applyFont="1" applyFill="1" applyBorder="1" applyAlignment="1">
      <alignment horizontal="left" vertical="top" wrapText="1"/>
    </xf>
    <xf numFmtId="4" fontId="7" fillId="8" borderId="7" xfId="0" applyNumberFormat="1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4" fontId="6" fillId="0" borderId="3" xfId="0" applyNumberFormat="1" applyFont="1" applyBorder="1" applyAlignment="1">
      <alignment horizontal="left"/>
    </xf>
    <xf numFmtId="4" fontId="6" fillId="0" borderId="4" xfId="0" applyNumberFormat="1" applyFont="1" applyBorder="1" applyAlignment="1">
      <alignment horizontal="left"/>
    </xf>
    <xf numFmtId="4" fontId="6" fillId="0" borderId="2" xfId="0" applyNumberFormat="1" applyFont="1" applyBorder="1" applyAlignment="1">
      <alignment horizontal="left"/>
    </xf>
    <xf numFmtId="4" fontId="6" fillId="0" borderId="12" xfId="0" applyNumberFormat="1" applyFont="1" applyBorder="1" applyAlignment="1">
      <alignment horizontal="center" wrapText="1"/>
    </xf>
    <xf numFmtId="4" fontId="6" fillId="0" borderId="13" xfId="0" applyNumberFormat="1" applyFont="1" applyBorder="1" applyAlignment="1">
      <alignment horizontal="center" wrapText="1"/>
    </xf>
    <xf numFmtId="4" fontId="6" fillId="0" borderId="14" xfId="0" applyNumberFormat="1" applyFont="1" applyBorder="1" applyAlignment="1">
      <alignment horizontal="center" wrapText="1"/>
    </xf>
    <xf numFmtId="4" fontId="6" fillId="0" borderId="3" xfId="0" applyNumberFormat="1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 wrapText="1"/>
    </xf>
    <xf numFmtId="0" fontId="14" fillId="0" borderId="0" xfId="5" applyFont="1" applyAlignment="1">
      <alignment horizontal="center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11" borderId="9" xfId="0" applyFont="1" applyFill="1" applyBorder="1" applyAlignment="1">
      <alignment horizontal="center" vertical="center"/>
    </xf>
    <xf numFmtId="0" fontId="16" fillId="11" borderId="10" xfId="0" applyFont="1" applyFill="1" applyBorder="1" applyAlignment="1">
      <alignment horizontal="center" vertical="center"/>
    </xf>
    <xf numFmtId="0" fontId="16" fillId="11" borderId="11" xfId="0" applyFont="1" applyFill="1" applyBorder="1" applyAlignment="1">
      <alignment horizontal="center" vertical="center"/>
    </xf>
    <xf numFmtId="0" fontId="15" fillId="12" borderId="9" xfId="0" applyFont="1" applyFill="1" applyBorder="1" applyAlignment="1">
      <alignment horizontal="center" wrapText="1"/>
    </xf>
    <xf numFmtId="0" fontId="15" fillId="12" borderId="10" xfId="0" applyFont="1" applyFill="1" applyBorder="1" applyAlignment="1">
      <alignment horizontal="center" wrapText="1"/>
    </xf>
    <xf numFmtId="0" fontId="15" fillId="12" borderId="11" xfId="0" applyFont="1" applyFill="1" applyBorder="1" applyAlignment="1">
      <alignment horizontal="center" wrapText="1"/>
    </xf>
  </cellXfs>
  <cellStyles count="10">
    <cellStyle name="Comma 2" xfId="3" xr:uid="{00000000-0005-0000-0000-000000000000}"/>
    <cellStyle name="Currency 2" xfId="2" xr:uid="{00000000-0005-0000-0000-000001000000}"/>
    <cellStyle name="Normal" xfId="0" builtinId="0"/>
    <cellStyle name="Normal 2 2 2" xfId="5" xr:uid="{00000000-0005-0000-0000-000003000000}"/>
    <cellStyle name="Normal 2 3 2" xfId="7" xr:uid="{00000000-0005-0000-0000-000004000000}"/>
    <cellStyle name="Normal 3" xfId="1" xr:uid="{00000000-0005-0000-0000-000005000000}"/>
    <cellStyle name="Normal 4 2" xfId="8" xr:uid="{00000000-0005-0000-0000-000006000000}"/>
    <cellStyle name="Normal 5" xfId="6" xr:uid="{00000000-0005-0000-0000-000007000000}"/>
    <cellStyle name="Percent" xfId="9" builtinId="5"/>
    <cellStyle name="Percent 2" xfId="4" xr:uid="{00000000-0005-0000-0000-000009000000}"/>
  </cellStyles>
  <dxfs count="0"/>
  <tableStyles count="0" defaultTableStyle="TableStyleMedium2" defaultPivotStyle="PivotStyleLight16"/>
  <colors>
    <mruColors>
      <color rgb="FFFFFFCC"/>
      <color rgb="FFFED2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171450</xdr:colOff>
      <xdr:row>28</xdr:row>
      <xdr:rowOff>104778</xdr:rowOff>
    </xdr:from>
    <xdr:to>
      <xdr:col>18</xdr:col>
      <xdr:colOff>342900</xdr:colOff>
      <xdr:row>29</xdr:row>
      <xdr:rowOff>123828</xdr:rowOff>
    </xdr:to>
    <xdr:sp macro="" textlink="">
      <xdr:nvSpPr>
        <xdr:cNvPr id="10" name="Bent-Up Arrow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15244762" y="5405441"/>
          <a:ext cx="180975" cy="171450"/>
        </a:xfrm>
        <a:prstGeom prst="bentUpArrow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114300</xdr:colOff>
      <xdr:row>28</xdr:row>
      <xdr:rowOff>95253</xdr:rowOff>
    </xdr:from>
    <xdr:to>
      <xdr:col>10</xdr:col>
      <xdr:colOff>285750</xdr:colOff>
      <xdr:row>29</xdr:row>
      <xdr:rowOff>114303</xdr:rowOff>
    </xdr:to>
    <xdr:sp macro="" textlink="">
      <xdr:nvSpPr>
        <xdr:cNvPr id="11" name="Bent-Up Arrow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5400000">
          <a:off x="10415587" y="5395916"/>
          <a:ext cx="180975" cy="171450"/>
        </a:xfrm>
        <a:prstGeom prst="bentUpArrow">
          <a:avLst/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190500</xdr:colOff>
      <xdr:row>28</xdr:row>
      <xdr:rowOff>114309</xdr:rowOff>
    </xdr:from>
    <xdr:to>
      <xdr:col>16</xdr:col>
      <xdr:colOff>361950</xdr:colOff>
      <xdr:row>29</xdr:row>
      <xdr:rowOff>133359</xdr:rowOff>
    </xdr:to>
    <xdr:sp macro="" textlink="">
      <xdr:nvSpPr>
        <xdr:cNvPr id="12" name="Bent-Up Arrow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5400000">
          <a:off x="13949362" y="5414972"/>
          <a:ext cx="180975" cy="171450"/>
        </a:xfrm>
        <a:prstGeom prst="bentUpArrow">
          <a:avLst/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133350</xdr:colOff>
      <xdr:row>28</xdr:row>
      <xdr:rowOff>104780</xdr:rowOff>
    </xdr:from>
    <xdr:to>
      <xdr:col>12</xdr:col>
      <xdr:colOff>304800</xdr:colOff>
      <xdr:row>29</xdr:row>
      <xdr:rowOff>123830</xdr:rowOff>
    </xdr:to>
    <xdr:sp macro="" textlink="">
      <xdr:nvSpPr>
        <xdr:cNvPr id="13" name="Bent-Up Arrow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5400000">
          <a:off x="12063412" y="5405443"/>
          <a:ext cx="180975" cy="171450"/>
        </a:xfrm>
        <a:prstGeom prst="bentUpArrow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0</xdr:col>
      <xdr:colOff>0</xdr:colOff>
      <xdr:row>7</xdr:row>
      <xdr:rowOff>152400</xdr:rowOff>
    </xdr:to>
    <xdr:pic>
      <xdr:nvPicPr>
        <xdr:cNvPr id="2" name="Picture 1" descr="C:\Users\kdavis\Desktop\REV LOGO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00" t="24998" r="11310" b="32292"/>
        <a:stretch>
          <a:fillRect/>
        </a:stretch>
      </xdr:blipFill>
      <xdr:spPr bwMode="auto">
        <a:xfrm>
          <a:off x="590550" y="200025"/>
          <a:ext cx="33909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838200</xdr:colOff>
      <xdr:row>1</xdr:row>
      <xdr:rowOff>76200</xdr:rowOff>
    </xdr:from>
    <xdr:to>
      <xdr:col>2</xdr:col>
      <xdr:colOff>1512570</xdr:colOff>
      <xdr:row>6</xdr:row>
      <xdr:rowOff>110708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8200" y="266700"/>
          <a:ext cx="3076575" cy="9870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1</xdr:row>
      <xdr:rowOff>76200</xdr:rowOff>
    </xdr:from>
    <xdr:to>
      <xdr:col>2</xdr:col>
      <xdr:colOff>1512570</xdr:colOff>
      <xdr:row>6</xdr:row>
      <xdr:rowOff>110708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266700"/>
          <a:ext cx="3076575" cy="9870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1</xdr:row>
      <xdr:rowOff>76200</xdr:rowOff>
    </xdr:from>
    <xdr:to>
      <xdr:col>2</xdr:col>
      <xdr:colOff>1512570</xdr:colOff>
      <xdr:row>6</xdr:row>
      <xdr:rowOff>110708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266700"/>
          <a:ext cx="3076575" cy="9870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1</xdr:row>
      <xdr:rowOff>76200</xdr:rowOff>
    </xdr:from>
    <xdr:to>
      <xdr:col>2</xdr:col>
      <xdr:colOff>1512570</xdr:colOff>
      <xdr:row>6</xdr:row>
      <xdr:rowOff>110708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5580DE-8AB4-4DF5-9A8F-E28F9E32D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259080"/>
          <a:ext cx="3143250" cy="94890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30</xdr:col>
      <xdr:colOff>73905</xdr:colOff>
      <xdr:row>52</xdr:row>
      <xdr:rowOff>74952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94C7A7-3EFC-61A6-809E-F8ABFA8FE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361905" cy="99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A1:V64"/>
  <sheetViews>
    <sheetView tabSelected="1" workbookViewId="0">
      <selection activeCell="G2" sqref="G2"/>
    </sheetView>
  </sheetViews>
  <sheetFormatPr defaultColWidth="9.140625" defaultRowHeight="12.75" x14ac:dyDescent="0.2"/>
  <cols>
    <col min="1" max="1" width="11.7109375" style="5" customWidth="1"/>
    <col min="2" max="2" width="35.7109375" style="5" customWidth="1"/>
    <col min="3" max="3" width="15.5703125" style="49" customWidth="1"/>
    <col min="4" max="4" width="14.28515625" style="49" customWidth="1"/>
    <col min="5" max="5" width="2.85546875" style="5" customWidth="1"/>
    <col min="6" max="7" width="14.28515625" style="49" customWidth="1"/>
    <col min="8" max="8" width="9.140625" style="5"/>
    <col min="9" max="9" width="37.28515625" style="5" bestFit="1" customWidth="1"/>
    <col min="10" max="10" width="2.5703125" style="5" customWidth="1"/>
    <col min="11" max="11" width="6.5703125" style="5" customWidth="1"/>
    <col min="12" max="12" width="11.7109375" style="5" customWidth="1"/>
    <col min="13" max="13" width="6.140625" style="5" customWidth="1"/>
    <col min="14" max="14" width="12.28515625" style="5" bestFit="1" customWidth="1"/>
    <col min="15" max="15" width="12.85546875" style="5" customWidth="1"/>
    <col min="16" max="16" width="1.7109375" style="5" customWidth="1"/>
    <col min="17" max="17" width="7.42578125" style="5" customWidth="1"/>
    <col min="18" max="18" width="12.28515625" style="5" bestFit="1" customWidth="1"/>
    <col min="19" max="19" width="6.85546875" style="5" customWidth="1"/>
    <col min="20" max="20" width="12.28515625" style="5" bestFit="1" customWidth="1"/>
    <col min="21" max="21" width="12.85546875" style="5" bestFit="1" customWidth="1"/>
    <col min="22" max="16384" width="9.140625" style="5"/>
  </cols>
  <sheetData>
    <row r="1" spans="1:21" x14ac:dyDescent="0.2">
      <c r="A1" s="4" t="s">
        <v>0</v>
      </c>
      <c r="B1" s="313"/>
      <c r="C1" s="378"/>
    </row>
    <row r="2" spans="1:21" x14ac:dyDescent="0.2">
      <c r="A2" s="4" t="s">
        <v>1</v>
      </c>
      <c r="B2" s="313"/>
      <c r="C2" s="378"/>
    </row>
    <row r="3" spans="1:21" x14ac:dyDescent="0.2">
      <c r="A3" s="4"/>
      <c r="B3" s="313"/>
      <c r="C3" s="378"/>
      <c r="I3" s="6"/>
      <c r="K3" s="415" t="s">
        <v>196</v>
      </c>
      <c r="L3" s="416"/>
      <c r="M3" s="417" t="s">
        <v>203</v>
      </c>
      <c r="N3" s="418"/>
      <c r="O3" s="370" t="s">
        <v>190</v>
      </c>
    </row>
    <row r="4" spans="1:21" x14ac:dyDescent="0.2">
      <c r="A4" s="4" t="s">
        <v>96</v>
      </c>
      <c r="B4" s="313"/>
      <c r="C4" s="378"/>
      <c r="I4" s="384" t="s">
        <v>56</v>
      </c>
      <c r="J4" s="324"/>
      <c r="K4" s="427">
        <v>0</v>
      </c>
      <c r="L4" s="428"/>
      <c r="M4" s="431">
        <f>D29</f>
        <v>0</v>
      </c>
      <c r="N4" s="432"/>
      <c r="O4" s="371">
        <f>IFERROR((M4-K4)/K4,0)</f>
        <v>0</v>
      </c>
    </row>
    <row r="5" spans="1:21" x14ac:dyDescent="0.2">
      <c r="A5" s="4" t="s">
        <v>2</v>
      </c>
      <c r="B5" s="236">
        <v>2024</v>
      </c>
      <c r="C5" s="378"/>
    </row>
    <row r="6" spans="1:21" ht="15" customHeight="1" x14ac:dyDescent="0.2">
      <c r="A6" s="4"/>
      <c r="B6" s="77"/>
      <c r="C6" s="440" t="s">
        <v>57</v>
      </c>
      <c r="D6" s="441"/>
      <c r="E6" s="51"/>
      <c r="F6" s="440" t="s">
        <v>58</v>
      </c>
      <c r="G6" s="441"/>
      <c r="I6" s="332"/>
      <c r="J6" s="332"/>
      <c r="K6" s="442" t="s">
        <v>192</v>
      </c>
      <c r="L6" s="442"/>
      <c r="M6" s="442"/>
      <c r="N6" s="442"/>
      <c r="O6" s="443"/>
      <c r="P6" s="323"/>
      <c r="Q6" s="435" t="s">
        <v>191</v>
      </c>
      <c r="R6" s="435"/>
      <c r="S6" s="435"/>
      <c r="T6" s="435"/>
      <c r="U6" s="436"/>
    </row>
    <row r="7" spans="1:21" ht="15" customHeight="1" x14ac:dyDescent="0.2">
      <c r="B7" s="7"/>
      <c r="C7" s="64"/>
      <c r="D7" s="52"/>
      <c r="E7" s="73"/>
      <c r="F7" s="52"/>
      <c r="G7" s="65"/>
      <c r="I7" s="332"/>
      <c r="J7" s="332"/>
      <c r="K7" s="415" t="s">
        <v>196</v>
      </c>
      <c r="L7" s="416"/>
      <c r="M7" s="417" t="s">
        <v>203</v>
      </c>
      <c r="N7" s="418"/>
      <c r="O7" s="370" t="s">
        <v>190</v>
      </c>
      <c r="P7" s="323"/>
      <c r="Q7" s="415" t="s">
        <v>196</v>
      </c>
      <c r="R7" s="416"/>
      <c r="S7" s="417" t="s">
        <v>203</v>
      </c>
      <c r="T7" s="418"/>
      <c r="U7" s="370" t="s">
        <v>190</v>
      </c>
    </row>
    <row r="8" spans="1:21" x14ac:dyDescent="0.2">
      <c r="B8" s="1" t="s">
        <v>51</v>
      </c>
      <c r="C8" s="64"/>
      <c r="D8" s="52"/>
      <c r="E8" s="73"/>
      <c r="F8" s="52"/>
      <c r="G8" s="65"/>
      <c r="I8" s="56"/>
      <c r="J8" s="334"/>
      <c r="K8" s="324"/>
      <c r="L8" s="333"/>
      <c r="M8" s="333"/>
      <c r="N8" s="333"/>
      <c r="O8" s="396"/>
      <c r="P8" s="323"/>
      <c r="Q8" s="394"/>
      <c r="R8" s="333"/>
      <c r="S8" s="333"/>
      <c r="T8" s="333"/>
      <c r="U8" s="333"/>
    </row>
    <row r="9" spans="1:21" ht="15" customHeight="1" x14ac:dyDescent="0.2">
      <c r="B9" s="2" t="s">
        <v>5</v>
      </c>
      <c r="C9" s="64">
        <f>Payroll!C7</f>
        <v>0</v>
      </c>
      <c r="D9" s="52"/>
      <c r="E9" s="73"/>
      <c r="F9" s="52">
        <f>Payroll!C7+Payroll!C8</f>
        <v>0</v>
      </c>
      <c r="G9" s="65"/>
      <c r="I9" s="384" t="s">
        <v>189</v>
      </c>
      <c r="J9" s="324"/>
      <c r="K9" s="425">
        <f>C56</f>
        <v>0</v>
      </c>
      <c r="L9" s="426"/>
      <c r="M9" s="429" t="str">
        <f>D39</f>
        <v/>
      </c>
      <c r="N9" s="430"/>
      <c r="O9" s="371">
        <f>IFERROR((M9-K9)/K9,0)</f>
        <v>0</v>
      </c>
      <c r="P9" s="323"/>
      <c r="Q9" s="437">
        <f>F56</f>
        <v>0</v>
      </c>
      <c r="R9" s="426"/>
      <c r="S9" s="429" t="str">
        <f>G39</f>
        <v/>
      </c>
      <c r="T9" s="430"/>
      <c r="U9" s="371">
        <f>IFERROR((S9-Q9)/Q9,0)</f>
        <v>0</v>
      </c>
    </row>
    <row r="10" spans="1:21" ht="15" customHeight="1" x14ac:dyDescent="0.2">
      <c r="B10" s="2" t="s">
        <v>3</v>
      </c>
      <c r="C10" s="64">
        <f>Payroll!C10</f>
        <v>0</v>
      </c>
      <c r="D10" s="52"/>
      <c r="E10" s="73"/>
      <c r="F10" s="52">
        <f>Payroll!C9</f>
        <v>0</v>
      </c>
      <c r="G10" s="65"/>
      <c r="I10" s="384" t="s">
        <v>193</v>
      </c>
      <c r="J10" s="324"/>
      <c r="K10" s="425">
        <v>0</v>
      </c>
      <c r="L10" s="426"/>
      <c r="M10" s="444" t="str">
        <f>D38</f>
        <v/>
      </c>
      <c r="N10" s="445"/>
      <c r="O10" s="371">
        <f>IFERROR((M10-K10)/K10,0)</f>
        <v>0</v>
      </c>
      <c r="P10" s="323"/>
      <c r="Q10" s="322"/>
      <c r="R10" s="324"/>
      <c r="S10" s="322"/>
      <c r="T10" s="324"/>
      <c r="U10" s="324"/>
    </row>
    <row r="11" spans="1:21" x14ac:dyDescent="0.2">
      <c r="B11" s="3" t="s">
        <v>198</v>
      </c>
      <c r="C11" s="66"/>
      <c r="D11" s="55">
        <f>SUM(C9:C10)</f>
        <v>0</v>
      </c>
      <c r="E11" s="74"/>
      <c r="F11" s="55"/>
      <c r="G11" s="67">
        <f>SUM(F9:F10)</f>
        <v>0</v>
      </c>
      <c r="I11" s="386"/>
      <c r="J11" s="324"/>
      <c r="K11" s="324"/>
      <c r="L11" s="324"/>
      <c r="M11" s="324"/>
      <c r="N11" s="324"/>
      <c r="O11" s="395"/>
      <c r="P11" s="323"/>
      <c r="Q11" s="322"/>
      <c r="R11" s="324"/>
      <c r="S11" s="322"/>
      <c r="T11" s="324"/>
      <c r="U11" s="324"/>
    </row>
    <row r="12" spans="1:21" ht="15" customHeight="1" thickBot="1" x14ac:dyDescent="0.3">
      <c r="B12" s="7"/>
      <c r="C12" s="64"/>
      <c r="D12" s="52"/>
      <c r="E12" s="73"/>
      <c r="F12" s="52"/>
      <c r="G12" s="65"/>
      <c r="I12" s="388"/>
      <c r="J12" s="334"/>
      <c r="K12" s="419" t="s">
        <v>196</v>
      </c>
      <c r="L12" s="420"/>
      <c r="M12" s="421" t="s">
        <v>203</v>
      </c>
      <c r="N12" s="422"/>
      <c r="O12" s="372" t="s">
        <v>190</v>
      </c>
      <c r="P12" s="323"/>
      <c r="Q12" s="423" t="s">
        <v>196</v>
      </c>
      <c r="R12" s="424"/>
      <c r="S12" s="433" t="s">
        <v>203</v>
      </c>
      <c r="T12" s="434"/>
      <c r="U12" s="370" t="s">
        <v>190</v>
      </c>
    </row>
    <row r="13" spans="1:21" ht="15" customHeight="1" thickBot="1" x14ac:dyDescent="0.3">
      <c r="B13" s="7"/>
      <c r="C13" s="64"/>
      <c r="D13" s="52"/>
      <c r="E13" s="73"/>
      <c r="F13" s="52"/>
      <c r="G13" s="65"/>
      <c r="I13" s="387" t="s">
        <v>198</v>
      </c>
      <c r="J13" s="332"/>
      <c r="K13" s="353">
        <f>IFERROR(L13/L30,0)</f>
        <v>0</v>
      </c>
      <c r="L13" s="354">
        <v>0</v>
      </c>
      <c r="M13" s="362">
        <f>IFERROR(N13/N30,0)</f>
        <v>0</v>
      </c>
      <c r="N13" s="363">
        <f>D11</f>
        <v>0</v>
      </c>
      <c r="O13" s="373">
        <f>IFERROR((N13-L13)/L13,0)</f>
        <v>0</v>
      </c>
      <c r="P13" s="323"/>
      <c r="Q13" s="353">
        <f>IFERROR(R13/R30,0)</f>
        <v>0</v>
      </c>
      <c r="R13" s="354">
        <v>0</v>
      </c>
      <c r="S13" s="366">
        <f>IFERROR(T13/T30,0)</f>
        <v>0</v>
      </c>
      <c r="T13" s="363">
        <f>G11</f>
        <v>0</v>
      </c>
      <c r="U13" s="374">
        <f>IFERROR((T13-R13)/R13,0)</f>
        <v>0</v>
      </c>
    </row>
    <row r="14" spans="1:21" x14ac:dyDescent="0.2">
      <c r="B14" s="56" t="s">
        <v>197</v>
      </c>
      <c r="C14" s="66"/>
      <c r="D14" s="55">
        <f>'Non Capital Expense Budget'!C7</f>
        <v>0</v>
      </c>
      <c r="E14" s="74"/>
      <c r="F14" s="55"/>
      <c r="G14" s="67">
        <f>'Non Capital Expense Budget'!C8</f>
        <v>0</v>
      </c>
      <c r="I14" s="385"/>
      <c r="K14" s="178"/>
      <c r="L14" s="343"/>
      <c r="M14" s="343"/>
      <c r="N14" s="343"/>
      <c r="O14" s="397"/>
      <c r="P14" s="323"/>
      <c r="Q14" s="326"/>
      <c r="R14" s="331"/>
      <c r="S14" s="331"/>
      <c r="T14" s="331"/>
      <c r="U14" s="341"/>
    </row>
    <row r="15" spans="1:21" x14ac:dyDescent="0.2">
      <c r="B15" s="7"/>
      <c r="C15" s="64"/>
      <c r="D15" s="52"/>
      <c r="E15" s="73"/>
      <c r="F15" s="52"/>
      <c r="G15" s="65"/>
      <c r="I15" s="391" t="s">
        <v>188</v>
      </c>
      <c r="J15" s="324"/>
      <c r="K15" s="355">
        <f>IFERROR(L15/$L$22,0)</f>
        <v>0</v>
      </c>
      <c r="L15" s="356"/>
      <c r="M15" s="364">
        <f>IFERROR(N15/$N$22,0)</f>
        <v>0</v>
      </c>
      <c r="N15" s="365">
        <f>Payroll!B25</f>
        <v>0</v>
      </c>
      <c r="O15" s="371">
        <f t="shared" ref="O15:O22" si="0">IFERROR((N15-L15)/L15,0)</f>
        <v>0</v>
      </c>
      <c r="P15" s="323"/>
      <c r="Q15" s="355">
        <f>IFERROR(R15/R13,0)</f>
        <v>0</v>
      </c>
      <c r="R15" s="360">
        <v>0</v>
      </c>
      <c r="S15" s="364">
        <f>IFERROR(T15/T13,0)</f>
        <v>0</v>
      </c>
      <c r="T15" s="369">
        <f>Payroll!L25+Payroll!M25</f>
        <v>0</v>
      </c>
      <c r="U15" s="371">
        <f t="shared" ref="U15:U21" si="1">IFERROR((T15-R15)/R15,0)</f>
        <v>0</v>
      </c>
    </row>
    <row r="16" spans="1:21" x14ac:dyDescent="0.2">
      <c r="B16" s="7"/>
      <c r="C16" s="64"/>
      <c r="D16" s="52"/>
      <c r="E16" s="73"/>
      <c r="F16" s="52"/>
      <c r="G16" s="65"/>
      <c r="I16" s="391" t="s">
        <v>187</v>
      </c>
      <c r="J16" s="324"/>
      <c r="K16" s="355">
        <f t="shared" ref="K16:K20" si="2">IFERROR(L16/$L$22,0)</f>
        <v>0</v>
      </c>
      <c r="L16" s="356"/>
      <c r="M16" s="364">
        <f t="shared" ref="M16:M20" si="3">IFERROR(N16/$N$22,0)</f>
        <v>0</v>
      </c>
      <c r="N16" s="365">
        <f>Payroll!B68</f>
        <v>0</v>
      </c>
      <c r="O16" s="371">
        <f t="shared" si="0"/>
        <v>0</v>
      </c>
      <c r="P16" s="323"/>
      <c r="Q16" s="355">
        <f>IFERROR(R16/R13,0)</f>
        <v>0</v>
      </c>
      <c r="R16" s="360">
        <v>0</v>
      </c>
      <c r="S16" s="364">
        <f>IFERROR(T16/T13, 0)</f>
        <v>0</v>
      </c>
      <c r="T16" s="369">
        <f>Payroll!L68+Payroll!M68</f>
        <v>0</v>
      </c>
      <c r="U16" s="371">
        <f t="shared" si="1"/>
        <v>0</v>
      </c>
    </row>
    <row r="17" spans="2:22" x14ac:dyDescent="0.2">
      <c r="B17" s="56" t="s">
        <v>154</v>
      </c>
      <c r="C17" s="66"/>
      <c r="D17" s="55">
        <f>'Capital Asset Depreciation'!D8</f>
        <v>0</v>
      </c>
      <c r="E17" s="74"/>
      <c r="F17" s="55"/>
      <c r="G17" s="67">
        <f>'Capital Asset Depreciation'!D9</f>
        <v>0</v>
      </c>
      <c r="I17" s="391" t="s">
        <v>186</v>
      </c>
      <c r="J17" s="324"/>
      <c r="K17" s="355">
        <f t="shared" si="2"/>
        <v>0</v>
      </c>
      <c r="L17" s="356"/>
      <c r="M17" s="364">
        <f t="shared" si="3"/>
        <v>0</v>
      </c>
      <c r="N17" s="365">
        <f>Payroll!B85</f>
        <v>0</v>
      </c>
      <c r="O17" s="371">
        <f t="shared" si="0"/>
        <v>0</v>
      </c>
      <c r="P17" s="323"/>
      <c r="Q17" s="355">
        <f>IFERROR(R17/R13,0)</f>
        <v>0</v>
      </c>
      <c r="R17" s="360">
        <v>0</v>
      </c>
      <c r="S17" s="364">
        <f>IFERROR(T17/T13,0)</f>
        <v>0</v>
      </c>
      <c r="T17" s="369">
        <f>Payroll!L85+Payroll!M85</f>
        <v>0</v>
      </c>
      <c r="U17" s="371">
        <f t="shared" si="1"/>
        <v>0</v>
      </c>
    </row>
    <row r="18" spans="2:22" x14ac:dyDescent="0.2">
      <c r="B18" s="7"/>
      <c r="C18" s="64"/>
      <c r="D18" s="52"/>
      <c r="E18" s="73"/>
      <c r="F18" s="52"/>
      <c r="G18" s="65"/>
      <c r="I18" s="391" t="s">
        <v>185</v>
      </c>
      <c r="J18" s="324"/>
      <c r="K18" s="355">
        <f t="shared" si="2"/>
        <v>0</v>
      </c>
      <c r="L18" s="356"/>
      <c r="M18" s="364">
        <f t="shared" si="3"/>
        <v>0</v>
      </c>
      <c r="N18" s="365">
        <f>Payroll!B97</f>
        <v>0</v>
      </c>
      <c r="O18" s="371">
        <f t="shared" si="0"/>
        <v>0</v>
      </c>
      <c r="P18" s="323"/>
      <c r="Q18" s="355">
        <f>IFERROR(R18/R13,0)</f>
        <v>0</v>
      </c>
      <c r="R18" s="360">
        <v>0</v>
      </c>
      <c r="S18" s="364">
        <f>IFERROR(T18/T13,0)</f>
        <v>0</v>
      </c>
      <c r="T18" s="369">
        <f>Payroll!L97+Payroll!M97</f>
        <v>0</v>
      </c>
      <c r="U18" s="371">
        <f t="shared" si="1"/>
        <v>0</v>
      </c>
    </row>
    <row r="19" spans="2:22" x14ac:dyDescent="0.2">
      <c r="B19" s="7"/>
      <c r="C19" s="64"/>
      <c r="D19" s="52"/>
      <c r="E19" s="73"/>
      <c r="F19" s="52"/>
      <c r="G19" s="65"/>
      <c r="I19" s="391" t="s">
        <v>184</v>
      </c>
      <c r="J19" s="324"/>
      <c r="K19" s="357">
        <f t="shared" si="2"/>
        <v>0</v>
      </c>
      <c r="L19" s="356"/>
      <c r="M19" s="364">
        <f t="shared" si="3"/>
        <v>0</v>
      </c>
      <c r="N19" s="365">
        <f>Payroll!B118</f>
        <v>0</v>
      </c>
      <c r="O19" s="371">
        <f t="shared" si="0"/>
        <v>0</v>
      </c>
      <c r="P19" s="323"/>
      <c r="Q19" s="355">
        <f>IFERROR(R19/R13,0)</f>
        <v>0</v>
      </c>
      <c r="R19" s="360">
        <v>0</v>
      </c>
      <c r="S19" s="364">
        <f>IFERROR(T19/T13,0)</f>
        <v>0</v>
      </c>
      <c r="T19" s="369">
        <f>Payroll!L118+Payroll!M118</f>
        <v>0</v>
      </c>
      <c r="U19" s="371">
        <f t="shared" si="1"/>
        <v>0</v>
      </c>
    </row>
    <row r="20" spans="2:22" x14ac:dyDescent="0.2">
      <c r="B20" s="56" t="s">
        <v>50</v>
      </c>
      <c r="C20" s="66"/>
      <c r="D20" s="55">
        <f>-Surplus_Deficit!S2</f>
        <v>0</v>
      </c>
      <c r="E20" s="74"/>
      <c r="F20" s="55"/>
      <c r="G20" s="67">
        <f>-Surplus_Deficit!S3</f>
        <v>0</v>
      </c>
      <c r="I20" s="391" t="s">
        <v>183</v>
      </c>
      <c r="J20" s="324"/>
      <c r="K20" s="355">
        <f t="shared" si="2"/>
        <v>0</v>
      </c>
      <c r="L20" s="358"/>
      <c r="M20" s="364">
        <f t="shared" si="3"/>
        <v>0</v>
      </c>
      <c r="N20" s="365">
        <f>Payroll!B164</f>
        <v>0</v>
      </c>
      <c r="O20" s="371">
        <f t="shared" si="0"/>
        <v>0</v>
      </c>
      <c r="P20" s="323"/>
      <c r="Q20" s="355">
        <f>IFERROR(R20/R13,0)</f>
        <v>0</v>
      </c>
      <c r="R20" s="360">
        <v>0</v>
      </c>
      <c r="S20" s="364">
        <f>IFERROR(T20/T13,0)</f>
        <v>0</v>
      </c>
      <c r="T20" s="369">
        <f>Payroll!L164+Payroll!M164</f>
        <v>0</v>
      </c>
      <c r="U20" s="371">
        <f t="shared" si="1"/>
        <v>0</v>
      </c>
    </row>
    <row r="21" spans="2:22" x14ac:dyDescent="0.2">
      <c r="B21" s="7"/>
      <c r="C21" s="64"/>
      <c r="D21" s="52"/>
      <c r="E21" s="73"/>
      <c r="F21" s="52"/>
      <c r="G21" s="65"/>
      <c r="I21" s="392" t="s">
        <v>182</v>
      </c>
      <c r="J21" s="332"/>
      <c r="K21" s="349"/>
      <c r="L21" s="350"/>
      <c r="M21" s="349"/>
      <c r="N21" s="351"/>
      <c r="O21" s="348"/>
      <c r="P21" s="318"/>
      <c r="Q21" s="355">
        <f>IFERROR(R21/R13,0)</f>
        <v>0</v>
      </c>
      <c r="R21" s="361">
        <v>0</v>
      </c>
      <c r="S21" s="364">
        <f>IFERROR(T21/T13,0)</f>
        <v>0</v>
      </c>
      <c r="T21" s="369">
        <f>Payroll!L175+Payroll!M175</f>
        <v>0</v>
      </c>
      <c r="U21" s="375">
        <f t="shared" si="1"/>
        <v>0</v>
      </c>
    </row>
    <row r="22" spans="2:22" x14ac:dyDescent="0.2">
      <c r="B22" s="7"/>
      <c r="C22" s="64"/>
      <c r="D22" s="52"/>
      <c r="E22" s="73"/>
      <c r="F22" s="52"/>
      <c r="G22" s="65"/>
      <c r="I22" s="393" t="s">
        <v>194</v>
      </c>
      <c r="J22" s="324"/>
      <c r="K22" s="324"/>
      <c r="L22" s="356">
        <f>SUM(L15:L20)</f>
        <v>0</v>
      </c>
      <c r="M22" s="333"/>
      <c r="N22" s="365">
        <f>SUM(N15:N20)</f>
        <v>0</v>
      </c>
      <c r="O22" s="371">
        <f t="shared" si="0"/>
        <v>0</v>
      </c>
      <c r="P22" s="323"/>
      <c r="Q22" s="326"/>
      <c r="R22" s="339"/>
      <c r="S22" s="333"/>
      <c r="T22" s="333"/>
      <c r="U22" s="347"/>
      <c r="V22" s="7"/>
    </row>
    <row r="23" spans="2:22" ht="13.5" thickBot="1" x14ac:dyDescent="0.25">
      <c r="B23" s="56" t="s">
        <v>53</v>
      </c>
      <c r="C23" s="66"/>
      <c r="D23" s="55">
        <f>SUM(D11:D22)</f>
        <v>0</v>
      </c>
      <c r="E23" s="74"/>
      <c r="F23" s="55"/>
      <c r="G23" s="67">
        <f>SUM(G11:G22)</f>
        <v>0</v>
      </c>
      <c r="L23" s="342"/>
      <c r="M23" s="106"/>
      <c r="N23" s="342"/>
      <c r="O23" s="352"/>
      <c r="P23" s="337"/>
      <c r="R23" s="340"/>
      <c r="S23" s="7"/>
    </row>
    <row r="24" spans="2:22" ht="15.75" thickBot="1" x14ac:dyDescent="0.3">
      <c r="B24" s="144"/>
      <c r="C24" s="64"/>
      <c r="D24" s="52"/>
      <c r="E24" s="73"/>
      <c r="F24" s="52"/>
      <c r="G24" s="65"/>
      <c r="I24" s="377" t="s">
        <v>197</v>
      </c>
      <c r="J24" s="56"/>
      <c r="K24" s="353">
        <f>IFERROR(L24/L30,0)</f>
        <v>0</v>
      </c>
      <c r="L24" s="354">
        <v>0</v>
      </c>
      <c r="M24" s="366">
        <f>IFERROR(N24/N30,0)</f>
        <v>0</v>
      </c>
      <c r="N24" s="367">
        <f>D14</f>
        <v>0</v>
      </c>
      <c r="O24" s="371">
        <f>IFERROR((N24-L24)/L24,0)</f>
        <v>0</v>
      </c>
      <c r="P24" s="318"/>
      <c r="Q24" s="353">
        <f>IFERROR(R24/R30,0)</f>
        <v>0</v>
      </c>
      <c r="R24" s="354">
        <v>0</v>
      </c>
      <c r="S24" s="366">
        <f>IFERROR(T24/T30,0)</f>
        <v>0</v>
      </c>
      <c r="T24" s="363">
        <f>G14</f>
        <v>0</v>
      </c>
      <c r="U24" s="376">
        <f>IFERROR((T24-R24)/R24,0)</f>
        <v>0</v>
      </c>
    </row>
    <row r="25" spans="2:22" ht="15.75" thickBot="1" x14ac:dyDescent="0.25">
      <c r="B25" s="169" t="s">
        <v>97</v>
      </c>
      <c r="C25" s="146" t="str">
        <f>IF(Payroll!G3="","",Payroll!G3)</f>
        <v/>
      </c>
      <c r="D25" s="52"/>
      <c r="E25" s="73"/>
      <c r="F25" s="52"/>
      <c r="G25" s="65"/>
      <c r="I25" s="324"/>
      <c r="J25" s="324"/>
      <c r="K25" s="328"/>
      <c r="L25" s="344"/>
      <c r="M25" s="329"/>
      <c r="N25" s="330"/>
      <c r="O25" s="345"/>
      <c r="P25" s="323"/>
      <c r="Q25" s="326"/>
      <c r="R25" s="321"/>
      <c r="S25" s="325"/>
      <c r="T25" s="330"/>
      <c r="U25" s="338"/>
    </row>
    <row r="26" spans="2:22" ht="15.75" thickBot="1" x14ac:dyDescent="0.3">
      <c r="B26" s="144"/>
      <c r="C26" s="145"/>
      <c r="D26" s="52"/>
      <c r="E26" s="131"/>
      <c r="F26" s="52"/>
      <c r="G26" s="65"/>
      <c r="I26" s="377" t="s">
        <v>154</v>
      </c>
      <c r="J26" s="56"/>
      <c r="K26" s="353">
        <f>IFERROR(L26/L30,0)</f>
        <v>0</v>
      </c>
      <c r="L26" s="354">
        <v>0</v>
      </c>
      <c r="M26" s="366">
        <f>IFERROR(N26/N30,0)</f>
        <v>0</v>
      </c>
      <c r="N26" s="367">
        <f>D17</f>
        <v>0</v>
      </c>
      <c r="O26" s="371">
        <f>IFERROR((N26-L26)/L26,0)</f>
        <v>0</v>
      </c>
      <c r="P26" s="318"/>
      <c r="Q26" s="353">
        <f>IFERROR(R26/R30,0)</f>
        <v>0</v>
      </c>
      <c r="R26" s="354">
        <v>0</v>
      </c>
      <c r="S26" s="366">
        <f>IFERROR(T26/T30,0)</f>
        <v>0</v>
      </c>
      <c r="T26" s="367">
        <f>G17</f>
        <v>0</v>
      </c>
      <c r="U26" s="371">
        <f>IFERROR((T26-R26)/R26,0)</f>
        <v>0</v>
      </c>
    </row>
    <row r="27" spans="2:22" ht="15.75" thickBot="1" x14ac:dyDescent="0.25">
      <c r="B27" s="56" t="s">
        <v>52</v>
      </c>
      <c r="C27" s="68" t="str">
        <f>Payroll!K3</f>
        <v/>
      </c>
      <c r="D27" s="53"/>
      <c r="E27" s="131"/>
      <c r="F27" s="53"/>
      <c r="G27" s="69"/>
      <c r="I27" s="324"/>
      <c r="J27" s="324"/>
      <c r="K27" s="328"/>
      <c r="L27" s="321"/>
      <c r="M27" s="327"/>
      <c r="N27" s="330"/>
      <c r="O27" s="346"/>
      <c r="P27" s="323"/>
      <c r="Q27" s="326"/>
      <c r="R27" s="321"/>
      <c r="S27" s="325"/>
      <c r="T27" s="330"/>
      <c r="U27" s="338"/>
    </row>
    <row r="28" spans="2:22" ht="15.75" thickBot="1" x14ac:dyDescent="0.3">
      <c r="B28" s="7"/>
      <c r="C28" s="70"/>
      <c r="D28" s="53"/>
      <c r="E28" s="73"/>
      <c r="F28" s="53"/>
      <c r="G28" s="69"/>
      <c r="I28" s="377" t="s">
        <v>181</v>
      </c>
      <c r="J28" s="56"/>
      <c r="K28" s="353">
        <f>IFERROR(L28/L30,0)</f>
        <v>0</v>
      </c>
      <c r="L28" s="354">
        <v>0</v>
      </c>
      <c r="M28" s="366">
        <f>IFERROR(N28/N30,0)</f>
        <v>0</v>
      </c>
      <c r="N28" s="367">
        <f>D20</f>
        <v>0</v>
      </c>
      <c r="O28" s="371">
        <f>IFERROR((N28-L28)/L28,0)</f>
        <v>0</v>
      </c>
      <c r="P28" s="318"/>
      <c r="Q28" s="353">
        <f>IFERROR(R28/R30,0)</f>
        <v>0</v>
      </c>
      <c r="R28" s="354">
        <v>0</v>
      </c>
      <c r="S28" s="366">
        <f>IFERROR(T28/T30,0)</f>
        <v>0</v>
      </c>
      <c r="T28" s="367">
        <f>G20</f>
        <v>0</v>
      </c>
      <c r="U28" s="371">
        <f>IFERROR((T28-R28)/R28,0)</f>
        <v>0</v>
      </c>
    </row>
    <row r="29" spans="2:22" x14ac:dyDescent="0.2">
      <c r="B29" s="6" t="s">
        <v>153</v>
      </c>
      <c r="C29" s="68"/>
      <c r="D29" s="133"/>
      <c r="E29" s="74"/>
      <c r="F29" s="57"/>
      <c r="G29" s="71" t="str">
        <f>IF(D29="","",D29)</f>
        <v/>
      </c>
      <c r="I29" s="324"/>
      <c r="J29" s="324"/>
      <c r="K29" s="324"/>
      <c r="L29" s="321"/>
      <c r="M29" s="321"/>
      <c r="N29" s="330"/>
      <c r="O29" s="345"/>
      <c r="P29" s="323"/>
      <c r="Q29" s="322"/>
      <c r="R29" s="321"/>
      <c r="S29" s="321"/>
      <c r="T29" s="330"/>
      <c r="U29" s="338"/>
    </row>
    <row r="30" spans="2:22" ht="15" x14ac:dyDescent="0.25">
      <c r="B30" s="7"/>
      <c r="C30" s="70"/>
      <c r="D30" s="53"/>
      <c r="E30" s="75"/>
      <c r="F30" s="53"/>
      <c r="G30" s="69"/>
      <c r="I30" s="377" t="s">
        <v>53</v>
      </c>
      <c r="J30" s="56"/>
      <c r="K30" s="320"/>
      <c r="L30" s="359">
        <f>L13+L24+L26+L28</f>
        <v>0</v>
      </c>
      <c r="M30" s="319"/>
      <c r="N30" s="368">
        <f>D23</f>
        <v>0</v>
      </c>
      <c r="O30" s="371">
        <f>IFERROR((N30-L30)/L30,0)</f>
        <v>0</v>
      </c>
      <c r="P30" s="318"/>
      <c r="Q30" s="317"/>
      <c r="R30" s="359">
        <f>R13+R24+R26+R28</f>
        <v>0</v>
      </c>
      <c r="S30" s="316"/>
      <c r="T30" s="368">
        <f>G23</f>
        <v>0</v>
      </c>
      <c r="U30" s="371">
        <f>IFERROR((T30-R30)/R30,0)</f>
        <v>0</v>
      </c>
    </row>
    <row r="31" spans="2:22" x14ac:dyDescent="0.2">
      <c r="B31" s="60" t="s">
        <v>161</v>
      </c>
      <c r="C31" s="66"/>
      <c r="D31" s="55" t="str">
        <f>IF(D29="","",D23/D29)</f>
        <v/>
      </c>
      <c r="E31" s="76"/>
      <c r="F31" s="55"/>
      <c r="G31" s="67" t="str">
        <f>IF(G29="","",G23/G29)</f>
        <v/>
      </c>
    </row>
    <row r="32" spans="2:22" x14ac:dyDescent="0.2">
      <c r="B32" s="246"/>
      <c r="C32" s="64"/>
      <c r="D32" s="52"/>
      <c r="E32" s="76"/>
      <c r="F32" s="52"/>
      <c r="G32" s="65"/>
    </row>
    <row r="33" spans="2:9" x14ac:dyDescent="0.2">
      <c r="B33" s="247" t="s">
        <v>137</v>
      </c>
      <c r="C33" s="248"/>
      <c r="D33" s="52"/>
      <c r="E33" s="249"/>
      <c r="F33" s="52"/>
      <c r="G33" s="65"/>
    </row>
    <row r="34" spans="2:9" x14ac:dyDescent="0.2">
      <c r="B34" s="60" t="s">
        <v>160</v>
      </c>
      <c r="C34" s="66"/>
      <c r="D34" s="55"/>
      <c r="E34" s="251"/>
      <c r="F34" s="52"/>
      <c r="G34" s="65"/>
      <c r="I34" s="240"/>
    </row>
    <row r="35" spans="2:9" x14ac:dyDescent="0.2">
      <c r="B35" s="276" t="s">
        <v>158</v>
      </c>
      <c r="C35" s="72" t="str">
        <f>IFERROR(INDEX(B60:D63,MATCH(B35,B60:B63,0),MATCH(C33,B60:D60,0)),"")</f>
        <v/>
      </c>
      <c r="D35" s="257" t="str">
        <f>IFERROR(ROUND(D31*C35,0),"")</f>
        <v/>
      </c>
      <c r="E35" s="74"/>
      <c r="F35" s="256"/>
      <c r="G35" s="257" t="str">
        <f>IFERROR(ROUND(D31*C35,0),"")</f>
        <v/>
      </c>
    </row>
    <row r="36" spans="2:9" x14ac:dyDescent="0.2">
      <c r="B36" s="276" t="s">
        <v>159</v>
      </c>
      <c r="C36" s="256" t="str">
        <f>IFERROR(INDEX(B60:D63,MATCH(B36,B60:B63,0),MATCH(C33,B60:D60,0)),"")</f>
        <v/>
      </c>
      <c r="D36" s="257"/>
      <c r="E36" s="74"/>
      <c r="F36" s="61"/>
      <c r="G36" s="67" t="str">
        <f>IFERROR(ROUND(G31*C36,0),"")</f>
        <v/>
      </c>
      <c r="I36" s="240"/>
    </row>
    <row r="37" spans="2:9" x14ac:dyDescent="0.2">
      <c r="B37" s="7"/>
      <c r="C37" s="311"/>
      <c r="D37" s="312"/>
      <c r="E37" s="250"/>
      <c r="F37" s="54"/>
      <c r="G37" s="65"/>
    </row>
    <row r="38" spans="2:9" x14ac:dyDescent="0.2">
      <c r="B38" s="58"/>
      <c r="C38" s="314" t="s">
        <v>180</v>
      </c>
      <c r="D38" s="59" t="str">
        <f>IF(G31="","",ROUND(D31+G35,0))</f>
        <v/>
      </c>
      <c r="E38" s="50"/>
      <c r="F38" s="78" t="s">
        <v>59</v>
      </c>
      <c r="G38" s="62" t="str">
        <f>IF(G31="","",ROUND(D31+G35,0))</f>
        <v/>
      </c>
    </row>
    <row r="39" spans="2:9" x14ac:dyDescent="0.2">
      <c r="B39" s="63" t="s">
        <v>95</v>
      </c>
      <c r="C39" s="79"/>
      <c r="D39" s="80" t="str">
        <f>D31</f>
        <v/>
      </c>
      <c r="E39" s="81"/>
      <c r="F39" s="82"/>
      <c r="G39" s="83" t="str">
        <f>IF(G31="","",G31+G36)</f>
        <v/>
      </c>
    </row>
    <row r="40" spans="2:9" x14ac:dyDescent="0.2">
      <c r="C40" s="5"/>
      <c r="D40" s="5"/>
      <c r="F40" s="5"/>
      <c r="G40" s="5"/>
    </row>
    <row r="41" spans="2:9" x14ac:dyDescent="0.2">
      <c r="C41" s="5"/>
      <c r="D41" s="5"/>
      <c r="F41" s="5"/>
      <c r="G41" s="5"/>
    </row>
    <row r="42" spans="2:9" x14ac:dyDescent="0.2">
      <c r="C42" s="5"/>
      <c r="D42" s="5"/>
      <c r="F42" s="5"/>
      <c r="G42" s="5"/>
    </row>
    <row r="43" spans="2:9" x14ac:dyDescent="0.2">
      <c r="B43" s="446" t="s">
        <v>205</v>
      </c>
      <c r="C43" s="447"/>
      <c r="D43" s="448"/>
      <c r="F43" s="5"/>
      <c r="G43" s="5"/>
    </row>
    <row r="44" spans="2:9" x14ac:dyDescent="0.2">
      <c r="B44" s="399"/>
      <c r="C44" s="400"/>
      <c r="D44" s="401"/>
      <c r="F44" s="5"/>
      <c r="G44" s="5"/>
    </row>
    <row r="45" spans="2:9" x14ac:dyDescent="0.2">
      <c r="B45" s="402" t="s">
        <v>161</v>
      </c>
      <c r="C45" s="403"/>
      <c r="D45" s="404" t="str">
        <f>IF(D29="","",D23/D29)</f>
        <v/>
      </c>
      <c r="F45" s="5"/>
      <c r="G45" s="5"/>
    </row>
    <row r="46" spans="2:9" x14ac:dyDescent="0.2">
      <c r="B46" s="405"/>
      <c r="C46" s="324"/>
      <c r="D46" s="406"/>
      <c r="F46" s="5"/>
      <c r="G46" s="5"/>
    </row>
    <row r="47" spans="2:9" x14ac:dyDescent="0.2">
      <c r="B47" s="402" t="s">
        <v>160</v>
      </c>
      <c r="C47" s="320"/>
      <c r="D47" s="406"/>
      <c r="F47" s="5"/>
      <c r="G47" s="5"/>
    </row>
    <row r="48" spans="2:9" x14ac:dyDescent="0.2">
      <c r="B48" s="336" t="s">
        <v>206</v>
      </c>
      <c r="C48" s="407" t="str">
        <f>IFERROR(INDEX(B60:D64,MATCH(B48,B60:B64,0),MATCH(C33,B60:D60,0)),"")</f>
        <v/>
      </c>
      <c r="D48" s="404" t="str">
        <f>IFERROR(ROUND(D45*C48,0),"")</f>
        <v/>
      </c>
      <c r="F48" s="5"/>
      <c r="G48" s="5"/>
    </row>
    <row r="49" spans="1:7" x14ac:dyDescent="0.2">
      <c r="B49" s="408"/>
      <c r="C49" s="409"/>
      <c r="D49" s="404"/>
      <c r="F49" s="5"/>
      <c r="G49" s="5"/>
    </row>
    <row r="50" spans="1:7" x14ac:dyDescent="0.2">
      <c r="B50" s="63" t="s">
        <v>95</v>
      </c>
      <c r="C50" s="410"/>
      <c r="D50" s="411" t="str">
        <f>IF(D45="","",ROUND(D45+D48,0))</f>
        <v/>
      </c>
      <c r="F50" s="5"/>
      <c r="G50" s="5"/>
    </row>
    <row r="51" spans="1:7" x14ac:dyDescent="0.2">
      <c r="C51" s="5"/>
      <c r="D51" s="5"/>
      <c r="F51" s="5"/>
      <c r="G51" s="5"/>
    </row>
    <row r="54" spans="1:7" x14ac:dyDescent="0.2">
      <c r="A54" s="451" t="s">
        <v>54</v>
      </c>
      <c r="B54" s="452"/>
      <c r="C54" s="452"/>
      <c r="D54" s="452"/>
      <c r="E54" s="452"/>
      <c r="F54" s="452"/>
    </row>
    <row r="55" spans="1:7" x14ac:dyDescent="0.2">
      <c r="A55" s="389" t="s">
        <v>55</v>
      </c>
      <c r="B55" s="413" t="s">
        <v>56</v>
      </c>
      <c r="C55" s="413" t="s">
        <v>57</v>
      </c>
      <c r="D55" s="449" t="s">
        <v>208</v>
      </c>
      <c r="E55" s="450"/>
      <c r="F55" s="413" t="s">
        <v>58</v>
      </c>
    </row>
    <row r="56" spans="1:7" x14ac:dyDescent="0.2">
      <c r="A56" s="390">
        <v>2023</v>
      </c>
      <c r="B56" s="380"/>
      <c r="C56" s="382"/>
      <c r="D56" s="453"/>
      <c r="E56" s="454"/>
      <c r="F56" s="369"/>
    </row>
    <row r="57" spans="1:7" x14ac:dyDescent="0.2">
      <c r="A57" s="390">
        <v>2024</v>
      </c>
      <c r="B57" s="381">
        <f>D29</f>
        <v>0</v>
      </c>
      <c r="C57" s="383" t="str">
        <f>D39</f>
        <v/>
      </c>
      <c r="D57" s="455" t="str">
        <f>D38</f>
        <v/>
      </c>
      <c r="E57" s="456"/>
      <c r="F57" s="383" t="str">
        <f>G39</f>
        <v/>
      </c>
    </row>
    <row r="59" spans="1:7" x14ac:dyDescent="0.2">
      <c r="B59" s="438" t="s">
        <v>156</v>
      </c>
      <c r="C59" s="439"/>
      <c r="D59" s="439"/>
    </row>
    <row r="60" spans="1:7" x14ac:dyDescent="0.2">
      <c r="B60" s="12"/>
      <c r="C60" s="209" t="s">
        <v>135</v>
      </c>
      <c r="D60" s="209" t="s">
        <v>136</v>
      </c>
    </row>
    <row r="61" spans="1:7" x14ac:dyDescent="0.2">
      <c r="B61" s="277" t="s">
        <v>157</v>
      </c>
      <c r="C61" s="279">
        <v>0.19</v>
      </c>
      <c r="D61" s="279">
        <v>0.17</v>
      </c>
    </row>
    <row r="62" spans="1:7" x14ac:dyDescent="0.2">
      <c r="B62" s="277" t="s">
        <v>158</v>
      </c>
      <c r="C62" s="279">
        <v>0.35</v>
      </c>
      <c r="D62" s="279">
        <v>0.26</v>
      </c>
    </row>
    <row r="63" spans="1:7" x14ac:dyDescent="0.2">
      <c r="B63" s="278" t="s">
        <v>159</v>
      </c>
      <c r="C63" s="279">
        <v>0.6361</v>
      </c>
      <c r="D63" s="279">
        <v>0.41610000000000003</v>
      </c>
    </row>
    <row r="64" spans="1:7" x14ac:dyDescent="0.2">
      <c r="B64" s="412" t="s">
        <v>206</v>
      </c>
      <c r="C64" s="20">
        <v>0.375</v>
      </c>
      <c r="D64" s="20">
        <v>0.28499999999999998</v>
      </c>
    </row>
  </sheetData>
  <sheetProtection selectLockedCells="1"/>
  <protectedRanges>
    <protectedRange sqref="B1:B5 D29" name="Range1"/>
  </protectedRanges>
  <mergeCells count="28">
    <mergeCell ref="B59:D59"/>
    <mergeCell ref="C6:D6"/>
    <mergeCell ref="F6:G6"/>
    <mergeCell ref="K6:O6"/>
    <mergeCell ref="M10:N10"/>
    <mergeCell ref="B43:D43"/>
    <mergeCell ref="D55:E55"/>
    <mergeCell ref="A54:F54"/>
    <mergeCell ref="D56:E56"/>
    <mergeCell ref="D57:E57"/>
    <mergeCell ref="S12:T12"/>
    <mergeCell ref="Q6:U6"/>
    <mergeCell ref="Q7:R7"/>
    <mergeCell ref="S7:T7"/>
    <mergeCell ref="Q9:R9"/>
    <mergeCell ref="S9:T9"/>
    <mergeCell ref="K3:L3"/>
    <mergeCell ref="M3:N3"/>
    <mergeCell ref="K12:L12"/>
    <mergeCell ref="M12:N12"/>
    <mergeCell ref="Q12:R12"/>
    <mergeCell ref="K7:L7"/>
    <mergeCell ref="M7:N7"/>
    <mergeCell ref="K9:L9"/>
    <mergeCell ref="K10:L10"/>
    <mergeCell ref="K4:L4"/>
    <mergeCell ref="M9:N9"/>
    <mergeCell ref="M4:N4"/>
  </mergeCells>
  <dataValidations count="2">
    <dataValidation type="list" allowBlank="1" showInputMessage="1" showErrorMessage="1" sqref="C33" xr:uid="{00000000-0002-0000-0000-000000000000}">
      <formula1>$C$60:$D$60</formula1>
    </dataValidation>
    <dataValidation type="list" allowBlank="1" showInputMessage="1" showErrorMessage="1" sqref="B35:B36" xr:uid="{00000000-0002-0000-0000-000001000000}">
      <formula1>$B$61:$B$63</formula1>
    </dataValidation>
  </dataValidations>
  <pageMargins left="0.25" right="0.25" top="0.75" bottom="0.75" header="0.3" footer="0.3"/>
  <pageSetup scale="51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E31"/>
  <sheetViews>
    <sheetView workbookViewId="0">
      <selection activeCell="J15" sqref="J15"/>
    </sheetView>
  </sheetViews>
  <sheetFormatPr defaultRowHeight="15" x14ac:dyDescent="0.25"/>
  <cols>
    <col min="1" max="1" width="5.42578125" customWidth="1"/>
    <col min="2" max="2" width="14.5703125" customWidth="1"/>
    <col min="5" max="5" width="65.140625" customWidth="1"/>
  </cols>
  <sheetData>
    <row r="2" spans="1:5" ht="18.75" customHeight="1" x14ac:dyDescent="0.25">
      <c r="A2" s="482" t="s">
        <v>174</v>
      </c>
      <c r="B2" s="483"/>
      <c r="C2" s="483"/>
      <c r="D2" s="483"/>
      <c r="E2" s="484"/>
    </row>
    <row r="3" spans="1:5" x14ac:dyDescent="0.25">
      <c r="A3" s="485"/>
      <c r="B3" s="486"/>
      <c r="C3" s="486"/>
      <c r="D3" s="486"/>
      <c r="E3" s="487"/>
    </row>
    <row r="4" spans="1:5" ht="11.25" customHeight="1" x14ac:dyDescent="0.25">
      <c r="A4" s="488"/>
      <c r="B4" s="489"/>
      <c r="C4" s="489"/>
      <c r="D4" s="489"/>
      <c r="E4" s="490"/>
    </row>
    <row r="5" spans="1:5" ht="20.25" customHeight="1" x14ac:dyDescent="0.25">
      <c r="A5" s="491">
        <f>'Rate Summary'!B1</f>
        <v>0</v>
      </c>
      <c r="B5" s="492"/>
      <c r="C5" s="492"/>
      <c r="D5" s="492"/>
      <c r="E5" s="493"/>
    </row>
    <row r="6" spans="1:5" ht="7.5" customHeight="1" x14ac:dyDescent="0.25"/>
    <row r="7" spans="1:5" x14ac:dyDescent="0.25">
      <c r="A7" s="304" t="s">
        <v>175</v>
      </c>
      <c r="B7" s="304" t="s">
        <v>176</v>
      </c>
      <c r="C7" s="494" t="s">
        <v>177</v>
      </c>
      <c r="D7" s="495"/>
      <c r="E7" s="496"/>
    </row>
    <row r="8" spans="1:5" x14ac:dyDescent="0.25">
      <c r="A8" s="305">
        <v>1</v>
      </c>
      <c r="B8" s="306"/>
      <c r="C8" s="479"/>
      <c r="D8" s="480"/>
      <c r="E8" s="481"/>
    </row>
    <row r="9" spans="1:5" x14ac:dyDescent="0.25">
      <c r="A9" s="305">
        <v>2</v>
      </c>
      <c r="B9" s="306"/>
      <c r="C9" s="479"/>
      <c r="D9" s="480"/>
      <c r="E9" s="481"/>
    </row>
    <row r="10" spans="1:5" x14ac:dyDescent="0.25">
      <c r="A10" s="305">
        <v>3</v>
      </c>
      <c r="B10" s="306"/>
      <c r="C10" s="479"/>
      <c r="D10" s="480"/>
      <c r="E10" s="481"/>
    </row>
    <row r="11" spans="1:5" x14ac:dyDescent="0.25">
      <c r="A11" s="305">
        <v>4</v>
      </c>
      <c r="B11" s="306"/>
      <c r="C11" s="479"/>
      <c r="D11" s="480"/>
      <c r="E11" s="481"/>
    </row>
    <row r="12" spans="1:5" x14ac:dyDescent="0.25">
      <c r="A12" s="305">
        <v>5</v>
      </c>
      <c r="B12" s="306"/>
      <c r="C12" s="479"/>
      <c r="D12" s="480"/>
      <c r="E12" s="481"/>
    </row>
    <row r="13" spans="1:5" x14ac:dyDescent="0.25">
      <c r="A13" s="305">
        <v>6</v>
      </c>
      <c r="B13" s="306"/>
      <c r="C13" s="479"/>
      <c r="D13" s="480"/>
      <c r="E13" s="481"/>
    </row>
    <row r="14" spans="1:5" x14ac:dyDescent="0.25">
      <c r="A14" s="305">
        <v>7</v>
      </c>
      <c r="B14" s="306"/>
      <c r="C14" s="479"/>
      <c r="D14" s="480"/>
      <c r="E14" s="481"/>
    </row>
    <row r="15" spans="1:5" x14ac:dyDescent="0.25">
      <c r="A15" s="305">
        <v>8</v>
      </c>
      <c r="B15" s="306"/>
      <c r="C15" s="479"/>
      <c r="D15" s="480"/>
      <c r="E15" s="481"/>
    </row>
    <row r="16" spans="1:5" x14ac:dyDescent="0.25">
      <c r="A16" s="305">
        <v>9</v>
      </c>
      <c r="B16" s="306"/>
      <c r="C16" s="479"/>
      <c r="D16" s="480"/>
      <c r="E16" s="481"/>
    </row>
    <row r="17" spans="1:5" x14ac:dyDescent="0.25">
      <c r="A17" s="305">
        <v>10</v>
      </c>
      <c r="B17" s="306"/>
      <c r="C17" s="479"/>
      <c r="D17" s="480"/>
      <c r="E17" s="481"/>
    </row>
    <row r="18" spans="1:5" x14ac:dyDescent="0.25">
      <c r="A18" s="305">
        <v>11</v>
      </c>
      <c r="B18" s="306"/>
      <c r="C18" s="479"/>
      <c r="D18" s="480"/>
      <c r="E18" s="481"/>
    </row>
    <row r="19" spans="1:5" x14ac:dyDescent="0.25">
      <c r="A19" s="305">
        <v>12</v>
      </c>
      <c r="B19" s="306"/>
      <c r="C19" s="479"/>
      <c r="D19" s="480"/>
      <c r="E19" s="481"/>
    </row>
    <row r="20" spans="1:5" x14ac:dyDescent="0.25">
      <c r="A20" s="305">
        <v>13</v>
      </c>
      <c r="B20" s="306"/>
      <c r="C20" s="479"/>
      <c r="D20" s="480"/>
      <c r="E20" s="481"/>
    </row>
    <row r="21" spans="1:5" x14ac:dyDescent="0.25">
      <c r="A21" s="305">
        <v>14</v>
      </c>
      <c r="B21" s="306"/>
      <c r="C21" s="479"/>
      <c r="D21" s="480"/>
      <c r="E21" s="481"/>
    </row>
    <row r="22" spans="1:5" x14ac:dyDescent="0.25">
      <c r="A22" s="305">
        <v>15</v>
      </c>
      <c r="B22" s="306"/>
      <c r="C22" s="479"/>
      <c r="D22" s="480"/>
      <c r="E22" s="481"/>
    </row>
    <row r="23" spans="1:5" x14ac:dyDescent="0.25">
      <c r="A23" s="305">
        <v>16</v>
      </c>
      <c r="B23" s="306"/>
      <c r="C23" s="479"/>
      <c r="D23" s="480"/>
      <c r="E23" s="481"/>
    </row>
    <row r="24" spans="1:5" x14ac:dyDescent="0.25">
      <c r="A24" s="305">
        <v>17</v>
      </c>
      <c r="B24" s="306"/>
      <c r="C24" s="479"/>
      <c r="D24" s="480"/>
      <c r="E24" s="481"/>
    </row>
    <row r="26" spans="1:5" ht="30.75" customHeight="1" x14ac:dyDescent="0.4">
      <c r="B26" s="307" t="s">
        <v>178</v>
      </c>
      <c r="C26" s="307"/>
      <c r="D26" s="307"/>
    </row>
    <row r="28" spans="1:5" ht="27" customHeight="1" x14ac:dyDescent="0.25">
      <c r="B28" s="308"/>
      <c r="C28" s="308"/>
      <c r="D28" s="308"/>
    </row>
    <row r="29" spans="1:5" ht="21.75" customHeight="1" x14ac:dyDescent="0.25">
      <c r="B29" s="309" t="str">
        <f>'Internal Rate Sheet'!B40</f>
        <v>First/Last Name, Lab Director</v>
      </c>
      <c r="C29" s="309"/>
      <c r="D29" s="309"/>
    </row>
    <row r="30" spans="1:5" x14ac:dyDescent="0.25">
      <c r="B30" s="309"/>
    </row>
    <row r="31" spans="1:5" ht="33" customHeight="1" x14ac:dyDescent="0.25">
      <c r="B31" s="310" t="s">
        <v>179</v>
      </c>
      <c r="C31" s="308"/>
      <c r="D31" s="308"/>
    </row>
  </sheetData>
  <mergeCells count="20">
    <mergeCell ref="C16:E16"/>
    <mergeCell ref="A2:E4"/>
    <mergeCell ref="A5:E5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23:E23"/>
    <mergeCell ref="C24:E24"/>
    <mergeCell ref="C17:E17"/>
    <mergeCell ref="C18:E18"/>
    <mergeCell ref="C19:E19"/>
    <mergeCell ref="C20:E20"/>
    <mergeCell ref="C21:E21"/>
    <mergeCell ref="C22:E2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8C9F8-3B49-40C7-A872-9ED1312596CB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76"/>
  <sheetViews>
    <sheetView workbookViewId="0">
      <selection activeCell="D3" sqref="D3"/>
    </sheetView>
  </sheetViews>
  <sheetFormatPr defaultColWidth="9.140625" defaultRowHeight="12.75" x14ac:dyDescent="0.2"/>
  <cols>
    <col min="1" max="1" width="11.5703125" style="5" customWidth="1"/>
    <col min="2" max="2" width="25.28515625" style="5" customWidth="1"/>
    <col min="3" max="3" width="22.28515625" style="5" customWidth="1"/>
    <col min="4" max="4" width="32.7109375" style="5" customWidth="1"/>
    <col min="5" max="5" width="12.7109375" style="9" customWidth="1"/>
    <col min="6" max="6" width="12.7109375" style="19" customWidth="1"/>
    <col min="7" max="7" width="12.7109375" style="26" customWidth="1"/>
    <col min="8" max="8" width="15.7109375" style="9" customWidth="1"/>
    <col min="9" max="10" width="15.5703125" style="9" customWidth="1"/>
    <col min="11" max="13" width="12.7109375" style="9" customWidth="1"/>
    <col min="14" max="16" width="12.7109375" style="44" customWidth="1"/>
    <col min="17" max="17" width="37" style="5" customWidth="1"/>
    <col min="18" max="18" width="9.140625" style="5"/>
    <col min="19" max="19" width="10.140625" style="5" bestFit="1" customWidth="1"/>
    <col min="20" max="16384" width="9.140625" style="5"/>
  </cols>
  <sheetData>
    <row r="1" spans="1:16" x14ac:dyDescent="0.2">
      <c r="A1" s="4" t="s">
        <v>0</v>
      </c>
      <c r="B1" s="5">
        <f>'Rate Summary'!B1</f>
        <v>0</v>
      </c>
    </row>
    <row r="2" spans="1:16" x14ac:dyDescent="0.2">
      <c r="A2" s="4" t="s">
        <v>1</v>
      </c>
      <c r="B2" s="5">
        <f>'Rate Summary'!B2</f>
        <v>0</v>
      </c>
      <c r="D2" s="106"/>
      <c r="E2" s="457" t="s">
        <v>100</v>
      </c>
      <c r="F2" s="458"/>
      <c r="G2" s="458"/>
      <c r="H2" s="458"/>
      <c r="I2" s="458"/>
      <c r="J2" s="458"/>
      <c r="K2" s="459"/>
      <c r="M2" s="224"/>
      <c r="N2" s="231" t="s">
        <v>14</v>
      </c>
      <c r="O2" s="226"/>
      <c r="P2" s="209" t="s">
        <v>121</v>
      </c>
    </row>
    <row r="3" spans="1:16" x14ac:dyDescent="0.2">
      <c r="A3" s="4" t="s">
        <v>96</v>
      </c>
      <c r="B3" s="5">
        <f>'Rate Summary'!B4</f>
        <v>0</v>
      </c>
      <c r="E3" s="155" t="s">
        <v>97</v>
      </c>
      <c r="F3" s="155"/>
      <c r="G3" s="239"/>
      <c r="H3" s="138"/>
      <c r="I3" s="156" t="s">
        <v>92</v>
      </c>
      <c r="J3" s="156"/>
      <c r="K3" s="157" t="str">
        <f>IF(G3="Personnel",O176,IF(G3="Equipment",K5,IF(G3="","")))</f>
        <v/>
      </c>
      <c r="L3" s="134" t="s">
        <v>98</v>
      </c>
      <c r="M3" s="227" t="s">
        <v>120</v>
      </c>
      <c r="N3" s="225"/>
      <c r="O3" s="226"/>
      <c r="P3" s="303">
        <v>1.004E-2</v>
      </c>
    </row>
    <row r="4" spans="1:16" x14ac:dyDescent="0.2">
      <c r="A4" s="4" t="s">
        <v>2</v>
      </c>
      <c r="B4" s="27">
        <f>'Rate Summary'!B5</f>
        <v>2024</v>
      </c>
      <c r="E4" s="159"/>
      <c r="F4" s="160"/>
      <c r="G4" s="161"/>
      <c r="H4" s="139"/>
      <c r="I4" s="162"/>
      <c r="J4" s="162"/>
      <c r="K4" s="163"/>
      <c r="L4" s="134" t="s">
        <v>99</v>
      </c>
      <c r="M4" s="227" t="s">
        <v>19</v>
      </c>
      <c r="N4" s="225"/>
      <c r="O4" s="226"/>
      <c r="P4" s="303">
        <v>9.6540000000000001E-2</v>
      </c>
    </row>
    <row r="5" spans="1:16" ht="12.75" customHeight="1" x14ac:dyDescent="0.2">
      <c r="E5" s="469" t="s">
        <v>101</v>
      </c>
      <c r="F5" s="470"/>
      <c r="G5" s="470"/>
      <c r="H5" s="470"/>
      <c r="I5" s="470"/>
      <c r="J5" s="471"/>
      <c r="K5" s="158"/>
      <c r="M5" s="227" t="s">
        <v>113</v>
      </c>
      <c r="N5" s="225"/>
      <c r="O5" s="226"/>
      <c r="P5" s="208">
        <v>0.4597</v>
      </c>
    </row>
    <row r="6" spans="1:16" ht="12.75" customHeight="1" x14ac:dyDescent="0.2">
      <c r="A6" s="170"/>
      <c r="B6" s="171" t="s">
        <v>36</v>
      </c>
      <c r="C6" s="172"/>
      <c r="E6" s="460"/>
      <c r="F6" s="461"/>
      <c r="G6" s="461"/>
      <c r="H6" s="461"/>
      <c r="I6" s="461"/>
      <c r="J6" s="461"/>
      <c r="K6" s="462"/>
      <c r="M6" s="227" t="s">
        <v>114</v>
      </c>
      <c r="N6" s="225"/>
      <c r="O6" s="226"/>
      <c r="P6" s="208">
        <v>0.28470000000000001</v>
      </c>
    </row>
    <row r="7" spans="1:16" x14ac:dyDescent="0.2">
      <c r="A7" s="173" t="s">
        <v>94</v>
      </c>
      <c r="B7" s="174"/>
      <c r="C7" s="48">
        <f>L176-L175</f>
        <v>0</v>
      </c>
      <c r="E7" s="463"/>
      <c r="F7" s="464"/>
      <c r="G7" s="464"/>
      <c r="H7" s="464"/>
      <c r="I7" s="464"/>
      <c r="J7" s="464"/>
      <c r="K7" s="465"/>
      <c r="M7" s="227" t="s">
        <v>115</v>
      </c>
      <c r="N7" s="225"/>
      <c r="O7" s="226"/>
      <c r="P7" s="208">
        <v>0.30969999999999998</v>
      </c>
    </row>
    <row r="8" spans="1:16" x14ac:dyDescent="0.2">
      <c r="A8" s="173" t="s">
        <v>91</v>
      </c>
      <c r="B8" s="174"/>
      <c r="C8" s="147">
        <f>L175</f>
        <v>0</v>
      </c>
      <c r="E8" s="463"/>
      <c r="F8" s="464"/>
      <c r="G8" s="464"/>
      <c r="H8" s="464"/>
      <c r="I8" s="464"/>
      <c r="J8" s="464"/>
      <c r="K8" s="465"/>
      <c r="M8" s="227" t="s">
        <v>116</v>
      </c>
      <c r="N8" s="225"/>
      <c r="O8" s="226"/>
      <c r="P8" s="208">
        <v>0.50480000000000003</v>
      </c>
    </row>
    <row r="9" spans="1:16" x14ac:dyDescent="0.2">
      <c r="A9" s="173" t="s">
        <v>90</v>
      </c>
      <c r="B9" s="174"/>
      <c r="C9" s="147">
        <f>M176</f>
        <v>0</v>
      </c>
      <c r="E9" s="463"/>
      <c r="F9" s="464"/>
      <c r="G9" s="464"/>
      <c r="H9" s="464"/>
      <c r="I9" s="464"/>
      <c r="J9" s="464"/>
      <c r="K9" s="465"/>
      <c r="M9" s="227" t="s">
        <v>117</v>
      </c>
      <c r="N9" s="225"/>
      <c r="O9" s="226"/>
      <c r="P9" s="208">
        <v>0.43109999999999998</v>
      </c>
    </row>
    <row r="10" spans="1:16" x14ac:dyDescent="0.2">
      <c r="A10" s="173" t="s">
        <v>89</v>
      </c>
      <c r="B10" s="174"/>
      <c r="C10" s="147">
        <f>M176-M175</f>
        <v>0</v>
      </c>
      <c r="E10" s="140"/>
      <c r="F10" s="141"/>
      <c r="G10" s="141"/>
      <c r="H10" s="141"/>
      <c r="I10" s="141"/>
      <c r="J10" s="141"/>
      <c r="K10" s="141"/>
      <c r="M10" s="227" t="s">
        <v>118</v>
      </c>
      <c r="N10" s="225"/>
      <c r="O10" s="226"/>
      <c r="P10" s="208">
        <v>0.30830000000000002</v>
      </c>
    </row>
    <row r="11" spans="1:16" x14ac:dyDescent="0.2">
      <c r="A11" s="175"/>
      <c r="B11" s="176" t="s">
        <v>38</v>
      </c>
      <c r="C11" s="177">
        <f>SUM(C7:C9)</f>
        <v>0</v>
      </c>
      <c r="E11" s="136"/>
      <c r="F11" s="142"/>
      <c r="G11" s="143"/>
      <c r="H11" s="136"/>
      <c r="I11" s="136"/>
      <c r="J11" s="136"/>
      <c r="K11" s="136"/>
      <c r="M11" s="227" t="s">
        <v>119</v>
      </c>
      <c r="N11" s="225"/>
      <c r="O11" s="226"/>
      <c r="P11" s="208">
        <v>0.38469999999999999</v>
      </c>
    </row>
    <row r="12" spans="1:16" ht="12.75" customHeight="1" x14ac:dyDescent="0.2">
      <c r="A12" s="106"/>
      <c r="B12" s="106"/>
      <c r="C12" s="106"/>
      <c r="E12" s="472" t="s">
        <v>147</v>
      </c>
      <c r="F12" s="473"/>
      <c r="G12" s="473"/>
      <c r="H12" s="474"/>
      <c r="K12" s="212"/>
      <c r="M12" s="228" t="s">
        <v>24</v>
      </c>
      <c r="N12" s="229"/>
      <c r="O12" s="230"/>
      <c r="P12" s="303">
        <v>0.18154000000000001</v>
      </c>
    </row>
    <row r="13" spans="1:16" x14ac:dyDescent="0.2">
      <c r="A13" s="466" t="s">
        <v>6</v>
      </c>
      <c r="B13" s="467"/>
      <c r="C13" s="468"/>
      <c r="E13" s="475"/>
      <c r="F13" s="476"/>
      <c r="G13" s="476"/>
      <c r="H13" s="477"/>
      <c r="K13" s="212"/>
    </row>
    <row r="14" spans="1:16" x14ac:dyDescent="0.2">
      <c r="A14" s="219" t="s">
        <v>7</v>
      </c>
      <c r="B14" s="220"/>
      <c r="C14" s="217">
        <v>354</v>
      </c>
      <c r="E14" s="221" t="s">
        <v>124</v>
      </c>
      <c r="F14" s="222"/>
      <c r="G14" s="223"/>
      <c r="H14" s="215">
        <v>0.95</v>
      </c>
      <c r="K14" s="212"/>
    </row>
    <row r="15" spans="1:16" x14ac:dyDescent="0.2">
      <c r="A15" s="216" t="s">
        <v>8</v>
      </c>
      <c r="B15" s="217"/>
      <c r="C15" s="217">
        <v>885</v>
      </c>
      <c r="E15" s="213" t="s">
        <v>125</v>
      </c>
      <c r="F15" s="214"/>
      <c r="G15" s="218"/>
      <c r="H15" s="215">
        <v>0.77700000000000002</v>
      </c>
      <c r="I15" s="137"/>
      <c r="J15" s="212"/>
      <c r="K15" s="212"/>
    </row>
    <row r="16" spans="1:16" x14ac:dyDescent="0.2">
      <c r="A16" s="216" t="s">
        <v>9</v>
      </c>
      <c r="B16" s="217"/>
      <c r="C16" s="217">
        <v>885</v>
      </c>
      <c r="E16" s="213" t="s">
        <v>93</v>
      </c>
      <c r="F16" s="214"/>
      <c r="G16" s="218"/>
      <c r="H16" s="215">
        <v>0.76900000000000002</v>
      </c>
      <c r="I16" s="137"/>
      <c r="J16" s="212"/>
      <c r="K16" s="212"/>
    </row>
    <row r="17" spans="1:17" x14ac:dyDescent="0.2">
      <c r="A17" s="216" t="s">
        <v>10</v>
      </c>
      <c r="B17" s="217"/>
      <c r="C17" s="217">
        <f>SUM(C14:C16)</f>
        <v>2124</v>
      </c>
      <c r="E17" s="211"/>
      <c r="F17" s="137"/>
      <c r="G17" s="212"/>
      <c r="I17" s="137"/>
      <c r="J17" s="212"/>
      <c r="K17" s="212"/>
    </row>
    <row r="19" spans="1:17" x14ac:dyDescent="0.2">
      <c r="A19" s="178" t="s">
        <v>22</v>
      </c>
      <c r="B19" s="178"/>
      <c r="C19" s="178"/>
      <c r="D19" s="178"/>
      <c r="E19" s="179"/>
      <c r="F19" s="180"/>
      <c r="G19" s="181"/>
      <c r="H19" s="179"/>
      <c r="I19" s="179"/>
      <c r="J19" s="179"/>
      <c r="K19" s="179"/>
      <c r="L19" s="179"/>
      <c r="M19" s="179"/>
      <c r="N19" s="182"/>
      <c r="O19" s="182"/>
      <c r="P19" s="182"/>
      <c r="Q19" s="178"/>
    </row>
    <row r="20" spans="1:17" ht="26.25" customHeight="1" x14ac:dyDescent="0.2">
      <c r="A20" s="10" t="s">
        <v>11</v>
      </c>
      <c r="B20" s="10" t="s">
        <v>12</v>
      </c>
      <c r="C20" s="10" t="s">
        <v>13</v>
      </c>
      <c r="D20" s="10" t="s">
        <v>14</v>
      </c>
      <c r="E20" s="11" t="s">
        <v>71</v>
      </c>
      <c r="F20" s="16" t="s">
        <v>72</v>
      </c>
      <c r="G20" s="11" t="s">
        <v>21</v>
      </c>
      <c r="H20" s="11" t="s">
        <v>73</v>
      </c>
      <c r="I20" s="11" t="s">
        <v>86</v>
      </c>
      <c r="J20" s="11" t="s">
        <v>74</v>
      </c>
      <c r="K20" s="11" t="s">
        <v>75</v>
      </c>
      <c r="L20" s="11" t="s">
        <v>87</v>
      </c>
      <c r="M20" s="11" t="s">
        <v>88</v>
      </c>
      <c r="N20" s="11" t="s">
        <v>123</v>
      </c>
      <c r="O20" s="11" t="s">
        <v>76</v>
      </c>
      <c r="P20" s="11" t="s">
        <v>122</v>
      </c>
      <c r="Q20" s="10" t="s">
        <v>15</v>
      </c>
    </row>
    <row r="21" spans="1:17" x14ac:dyDescent="0.2">
      <c r="A21" s="47"/>
      <c r="B21" s="47"/>
      <c r="C21" s="47"/>
      <c r="D21" s="47"/>
      <c r="E21" s="84"/>
      <c r="F21" s="167"/>
      <c r="G21" s="84"/>
      <c r="H21" s="48"/>
      <c r="I21" s="168"/>
      <c r="J21" s="168"/>
      <c r="K21" s="168"/>
      <c r="L21" s="48"/>
      <c r="M21" s="48"/>
      <c r="N21" s="85"/>
      <c r="O21" s="85"/>
      <c r="P21" s="232"/>
      <c r="Q21" s="12"/>
    </row>
    <row r="22" spans="1:17" x14ac:dyDescent="0.2">
      <c r="A22" s="164"/>
      <c r="B22" s="164"/>
      <c r="C22" s="164"/>
      <c r="D22" s="164"/>
      <c r="E22" s="84">
        <f t="shared" ref="E22:E23" si="0">P22*N22</f>
        <v>0</v>
      </c>
      <c r="F22" s="20">
        <f t="shared" ref="F22:F23" si="1">$P$3</f>
        <v>1.004E-2</v>
      </c>
      <c r="G22" s="24">
        <f t="shared" ref="G22:G23" si="2">E22*F22</f>
        <v>0</v>
      </c>
      <c r="H22" s="13">
        <f t="shared" ref="H22:H23" si="3">E22+G22</f>
        <v>0</v>
      </c>
      <c r="I22" s="165"/>
      <c r="J22" s="165"/>
      <c r="K22" s="129">
        <f t="shared" ref="K22:K163" si="4">1-J22-I22</f>
        <v>1</v>
      </c>
      <c r="L22" s="13">
        <f t="shared" ref="L22:L23" si="5">E22*K22</f>
        <v>0</v>
      </c>
      <c r="M22" s="13">
        <f t="shared" ref="M22:M23" si="6">G22*K22</f>
        <v>0</v>
      </c>
      <c r="N22" s="166"/>
      <c r="O22" s="23">
        <f t="shared" ref="O22:O23" si="7">N22*$H$14*K22</f>
        <v>0</v>
      </c>
      <c r="P22" s="233"/>
      <c r="Q22" s="12"/>
    </row>
    <row r="23" spans="1:17" x14ac:dyDescent="0.2">
      <c r="A23" s="164"/>
      <c r="B23" s="164"/>
      <c r="C23" s="164"/>
      <c r="D23" s="164"/>
      <c r="E23" s="84">
        <f t="shared" si="0"/>
        <v>0</v>
      </c>
      <c r="F23" s="20">
        <f t="shared" si="1"/>
        <v>1.004E-2</v>
      </c>
      <c r="G23" s="24">
        <f t="shared" si="2"/>
        <v>0</v>
      </c>
      <c r="H23" s="13">
        <f t="shared" si="3"/>
        <v>0</v>
      </c>
      <c r="I23" s="165"/>
      <c r="J23" s="165"/>
      <c r="K23" s="129">
        <f t="shared" si="4"/>
        <v>1</v>
      </c>
      <c r="L23" s="13">
        <f t="shared" si="5"/>
        <v>0</v>
      </c>
      <c r="M23" s="13">
        <f t="shared" si="6"/>
        <v>0</v>
      </c>
      <c r="N23" s="166"/>
      <c r="O23" s="23">
        <f t="shared" si="7"/>
        <v>0</v>
      </c>
      <c r="P23" s="233"/>
      <c r="Q23" s="12"/>
    </row>
    <row r="24" spans="1:17" x14ac:dyDescent="0.2">
      <c r="A24" s="12"/>
      <c r="B24" s="12"/>
      <c r="C24" s="12"/>
      <c r="D24" s="12" t="s">
        <v>16</v>
      </c>
      <c r="E24" s="23">
        <f>COUNTIF(E22:E23,"&gt;0")</f>
        <v>0</v>
      </c>
      <c r="F24" s="20"/>
      <c r="G24" s="24">
        <f>E24*C17</f>
        <v>0</v>
      </c>
      <c r="H24" s="13">
        <f>G24</f>
        <v>0</v>
      </c>
      <c r="I24" s="129"/>
      <c r="J24" s="129"/>
      <c r="K24" s="129"/>
      <c r="L24" s="13"/>
      <c r="M24" s="13">
        <f>G24</f>
        <v>0</v>
      </c>
      <c r="N24" s="23"/>
      <c r="O24" s="23"/>
      <c r="P24" s="234"/>
      <c r="Q24" s="12"/>
    </row>
    <row r="25" spans="1:17" x14ac:dyDescent="0.2">
      <c r="A25" s="14"/>
      <c r="B25" s="335">
        <f>COUNTA(B22:B23)</f>
        <v>0</v>
      </c>
      <c r="C25" s="14"/>
      <c r="D25" s="14" t="s">
        <v>17</v>
      </c>
      <c r="E25" s="15">
        <f>SUM(E22:E23)</f>
        <v>0</v>
      </c>
      <c r="F25" s="21"/>
      <c r="G25" s="25">
        <f>SUM(G22:G24)</f>
        <v>0</v>
      </c>
      <c r="H25" s="25">
        <f>SUM(H22:H24)</f>
        <v>0</v>
      </c>
      <c r="I25" s="15"/>
      <c r="J25" s="15"/>
      <c r="K25" s="15"/>
      <c r="L25" s="25">
        <f>SUM(L22:L24)</f>
        <v>0</v>
      </c>
      <c r="M25" s="25">
        <f>SUM(M22:M24)</f>
        <v>0</v>
      </c>
      <c r="N25" s="45">
        <f>SUM(N22:N24)</f>
        <v>0</v>
      </c>
      <c r="O25" s="45">
        <f>SUM(O22:O24)</f>
        <v>0</v>
      </c>
      <c r="P25" s="235"/>
      <c r="Q25" s="14"/>
    </row>
    <row r="26" spans="1:17" x14ac:dyDescent="0.2">
      <c r="A26" s="12"/>
      <c r="B26" s="12"/>
      <c r="C26" s="12"/>
      <c r="D26" s="12"/>
      <c r="E26" s="13"/>
      <c r="F26" s="20"/>
      <c r="G26" s="24"/>
      <c r="H26" s="13"/>
      <c r="I26" s="129"/>
      <c r="J26" s="129"/>
      <c r="K26" s="129"/>
      <c r="L26" s="13"/>
      <c r="M26" s="13"/>
      <c r="N26" s="23"/>
      <c r="O26" s="23"/>
      <c r="P26" s="234"/>
      <c r="Q26" s="12"/>
    </row>
    <row r="27" spans="1:17" x14ac:dyDescent="0.2">
      <c r="A27" s="164"/>
      <c r="B27" s="164"/>
      <c r="C27" s="164"/>
      <c r="D27" s="164"/>
      <c r="E27" s="84">
        <f t="shared" ref="E27:E67" si="8">P27*N27</f>
        <v>0</v>
      </c>
      <c r="F27" s="20">
        <f t="shared" ref="F27:F67" si="9">$P$3</f>
        <v>1.004E-2</v>
      </c>
      <c r="G27" s="24">
        <f t="shared" ref="G27:G42" si="10">E27*F27</f>
        <v>0</v>
      </c>
      <c r="H27" s="13">
        <f t="shared" ref="H27:H42" si="11">E27+G27</f>
        <v>0</v>
      </c>
      <c r="I27" s="165"/>
      <c r="J27" s="165"/>
      <c r="K27" s="129">
        <f t="shared" si="4"/>
        <v>1</v>
      </c>
      <c r="L27" s="13">
        <f t="shared" ref="L27:L67" si="12">E27*K27</f>
        <v>0</v>
      </c>
      <c r="M27" s="13">
        <f t="shared" ref="M27:M67" si="13">G27*K27</f>
        <v>0</v>
      </c>
      <c r="N27" s="166"/>
      <c r="O27" s="23">
        <f t="shared" ref="O27:O67" si="14">N27*$H$14*K27</f>
        <v>0</v>
      </c>
      <c r="P27" s="233"/>
      <c r="Q27" s="12"/>
    </row>
    <row r="28" spans="1:17" x14ac:dyDescent="0.2">
      <c r="A28" s="164"/>
      <c r="B28" s="164"/>
      <c r="C28" s="164"/>
      <c r="D28" s="164"/>
      <c r="E28" s="84">
        <f t="shared" ref="E28:E41" si="15">P28*N28</f>
        <v>0</v>
      </c>
      <c r="F28" s="20">
        <f t="shared" si="9"/>
        <v>1.004E-2</v>
      </c>
      <c r="G28" s="24">
        <f t="shared" si="10"/>
        <v>0</v>
      </c>
      <c r="H28" s="13">
        <f t="shared" si="11"/>
        <v>0</v>
      </c>
      <c r="I28" s="165"/>
      <c r="J28" s="165"/>
      <c r="K28" s="129">
        <f t="shared" ref="K28:K41" si="16">1-J28-I28</f>
        <v>1</v>
      </c>
      <c r="L28" s="13">
        <f t="shared" ref="L28:L41" si="17">E28*K28</f>
        <v>0</v>
      </c>
      <c r="M28" s="13">
        <f t="shared" ref="M28:M41" si="18">G28*K28</f>
        <v>0</v>
      </c>
      <c r="N28" s="166"/>
      <c r="O28" s="23">
        <f t="shared" ref="O28:O41" si="19">N28*$H$14*K28</f>
        <v>0</v>
      </c>
      <c r="P28" s="233"/>
      <c r="Q28" s="12"/>
    </row>
    <row r="29" spans="1:17" x14ac:dyDescent="0.2">
      <c r="A29" s="164"/>
      <c r="B29" s="164"/>
      <c r="C29" s="164"/>
      <c r="D29" s="164"/>
      <c r="E29" s="84">
        <f t="shared" ref="E29:E36" si="20">P29*N29</f>
        <v>0</v>
      </c>
      <c r="F29" s="20">
        <f t="shared" si="9"/>
        <v>1.004E-2</v>
      </c>
      <c r="G29" s="24">
        <f t="shared" ref="G29:G36" si="21">E29*F29</f>
        <v>0</v>
      </c>
      <c r="H29" s="13">
        <f t="shared" ref="H29:H36" si="22">E29+G29</f>
        <v>0</v>
      </c>
      <c r="I29" s="165"/>
      <c r="J29" s="165"/>
      <c r="K29" s="129">
        <f t="shared" ref="K29:K36" si="23">1-J29-I29</f>
        <v>1</v>
      </c>
      <c r="L29" s="13">
        <f t="shared" ref="L29:L36" si="24">E29*K29</f>
        <v>0</v>
      </c>
      <c r="M29" s="13">
        <f t="shared" ref="M29:M36" si="25">G29*K29</f>
        <v>0</v>
      </c>
      <c r="N29" s="166"/>
      <c r="O29" s="23">
        <f t="shared" ref="O29:O36" si="26">N29*$H$14*K29</f>
        <v>0</v>
      </c>
      <c r="P29" s="233"/>
      <c r="Q29" s="12"/>
    </row>
    <row r="30" spans="1:17" x14ac:dyDescent="0.2">
      <c r="A30" s="164"/>
      <c r="B30" s="164"/>
      <c r="C30" s="164"/>
      <c r="D30" s="164"/>
      <c r="E30" s="84">
        <f t="shared" si="20"/>
        <v>0</v>
      </c>
      <c r="F30" s="20">
        <f t="shared" si="9"/>
        <v>1.004E-2</v>
      </c>
      <c r="G30" s="24">
        <f t="shared" si="21"/>
        <v>0</v>
      </c>
      <c r="H30" s="13">
        <f t="shared" si="22"/>
        <v>0</v>
      </c>
      <c r="I30" s="165"/>
      <c r="J30" s="165"/>
      <c r="K30" s="129">
        <f t="shared" si="23"/>
        <v>1</v>
      </c>
      <c r="L30" s="13">
        <f t="shared" si="24"/>
        <v>0</v>
      </c>
      <c r="M30" s="13">
        <f t="shared" si="25"/>
        <v>0</v>
      </c>
      <c r="N30" s="166"/>
      <c r="O30" s="23">
        <f t="shared" si="26"/>
        <v>0</v>
      </c>
      <c r="P30" s="233"/>
      <c r="Q30" s="12"/>
    </row>
    <row r="31" spans="1:17" x14ac:dyDescent="0.2">
      <c r="A31" s="164"/>
      <c r="B31" s="164"/>
      <c r="C31" s="164"/>
      <c r="D31" s="164"/>
      <c r="E31" s="84">
        <f t="shared" si="20"/>
        <v>0</v>
      </c>
      <c r="F31" s="20">
        <f t="shared" si="9"/>
        <v>1.004E-2</v>
      </c>
      <c r="G31" s="24">
        <f t="shared" si="21"/>
        <v>0</v>
      </c>
      <c r="H31" s="13">
        <f t="shared" si="22"/>
        <v>0</v>
      </c>
      <c r="I31" s="165"/>
      <c r="J31" s="165"/>
      <c r="K31" s="129">
        <f t="shared" si="23"/>
        <v>1</v>
      </c>
      <c r="L31" s="13">
        <f t="shared" si="24"/>
        <v>0</v>
      </c>
      <c r="M31" s="13">
        <f t="shared" si="25"/>
        <v>0</v>
      </c>
      <c r="N31" s="166"/>
      <c r="O31" s="23">
        <f t="shared" si="26"/>
        <v>0</v>
      </c>
      <c r="P31" s="233"/>
      <c r="Q31" s="12"/>
    </row>
    <row r="32" spans="1:17" x14ac:dyDescent="0.2">
      <c r="A32" s="164"/>
      <c r="B32" s="164"/>
      <c r="C32" s="164"/>
      <c r="D32" s="164"/>
      <c r="E32" s="84">
        <f t="shared" si="20"/>
        <v>0</v>
      </c>
      <c r="F32" s="20">
        <f t="shared" si="9"/>
        <v>1.004E-2</v>
      </c>
      <c r="G32" s="24">
        <f t="shared" si="21"/>
        <v>0</v>
      </c>
      <c r="H32" s="13">
        <f t="shared" si="22"/>
        <v>0</v>
      </c>
      <c r="I32" s="165"/>
      <c r="J32" s="165"/>
      <c r="K32" s="129">
        <f t="shared" si="23"/>
        <v>1</v>
      </c>
      <c r="L32" s="13">
        <f t="shared" si="24"/>
        <v>0</v>
      </c>
      <c r="M32" s="13">
        <f t="shared" si="25"/>
        <v>0</v>
      </c>
      <c r="N32" s="166"/>
      <c r="O32" s="23">
        <f t="shared" si="26"/>
        <v>0</v>
      </c>
      <c r="P32" s="233"/>
      <c r="Q32" s="12"/>
    </row>
    <row r="33" spans="1:17" x14ac:dyDescent="0.2">
      <c r="A33" s="164"/>
      <c r="B33" s="164"/>
      <c r="C33" s="164"/>
      <c r="D33" s="164"/>
      <c r="E33" s="84">
        <f t="shared" si="20"/>
        <v>0</v>
      </c>
      <c r="F33" s="20">
        <f t="shared" si="9"/>
        <v>1.004E-2</v>
      </c>
      <c r="G33" s="24">
        <f t="shared" si="21"/>
        <v>0</v>
      </c>
      <c r="H33" s="13">
        <f t="shared" si="22"/>
        <v>0</v>
      </c>
      <c r="I33" s="165"/>
      <c r="J33" s="165"/>
      <c r="K33" s="129">
        <f t="shared" si="23"/>
        <v>1</v>
      </c>
      <c r="L33" s="13">
        <f t="shared" si="24"/>
        <v>0</v>
      </c>
      <c r="M33" s="13">
        <f t="shared" si="25"/>
        <v>0</v>
      </c>
      <c r="N33" s="166"/>
      <c r="O33" s="23">
        <f t="shared" si="26"/>
        <v>0</v>
      </c>
      <c r="P33" s="233"/>
      <c r="Q33" s="12"/>
    </row>
    <row r="34" spans="1:17" x14ac:dyDescent="0.2">
      <c r="A34" s="164"/>
      <c r="B34" s="164"/>
      <c r="C34" s="164"/>
      <c r="D34" s="164"/>
      <c r="E34" s="84">
        <f t="shared" si="20"/>
        <v>0</v>
      </c>
      <c r="F34" s="20">
        <f t="shared" si="9"/>
        <v>1.004E-2</v>
      </c>
      <c r="G34" s="24">
        <f t="shared" si="21"/>
        <v>0</v>
      </c>
      <c r="H34" s="13">
        <f t="shared" si="22"/>
        <v>0</v>
      </c>
      <c r="I34" s="165"/>
      <c r="J34" s="165"/>
      <c r="K34" s="129">
        <f t="shared" si="23"/>
        <v>1</v>
      </c>
      <c r="L34" s="13">
        <f t="shared" si="24"/>
        <v>0</v>
      </c>
      <c r="M34" s="13">
        <f t="shared" si="25"/>
        <v>0</v>
      </c>
      <c r="N34" s="166"/>
      <c r="O34" s="23">
        <f t="shared" si="26"/>
        <v>0</v>
      </c>
      <c r="P34" s="233"/>
      <c r="Q34" s="12"/>
    </row>
    <row r="35" spans="1:17" x14ac:dyDescent="0.2">
      <c r="A35" s="164"/>
      <c r="B35" s="164"/>
      <c r="C35" s="164"/>
      <c r="D35" s="164"/>
      <c r="E35" s="84">
        <f t="shared" si="20"/>
        <v>0</v>
      </c>
      <c r="F35" s="20">
        <f t="shared" si="9"/>
        <v>1.004E-2</v>
      </c>
      <c r="G35" s="24">
        <f t="shared" si="21"/>
        <v>0</v>
      </c>
      <c r="H35" s="13">
        <f t="shared" si="22"/>
        <v>0</v>
      </c>
      <c r="I35" s="165"/>
      <c r="J35" s="165"/>
      <c r="K35" s="129">
        <f t="shared" si="23"/>
        <v>1</v>
      </c>
      <c r="L35" s="13">
        <f t="shared" si="24"/>
        <v>0</v>
      </c>
      <c r="M35" s="13">
        <f t="shared" si="25"/>
        <v>0</v>
      </c>
      <c r="N35" s="166"/>
      <c r="O35" s="23">
        <f t="shared" si="26"/>
        <v>0</v>
      </c>
      <c r="P35" s="233"/>
      <c r="Q35" s="12"/>
    </row>
    <row r="36" spans="1:17" x14ac:dyDescent="0.2">
      <c r="A36" s="164"/>
      <c r="B36" s="164"/>
      <c r="C36" s="164"/>
      <c r="D36" s="164"/>
      <c r="E36" s="84">
        <f t="shared" si="20"/>
        <v>0</v>
      </c>
      <c r="F36" s="20">
        <f t="shared" si="9"/>
        <v>1.004E-2</v>
      </c>
      <c r="G36" s="24">
        <f t="shared" si="21"/>
        <v>0</v>
      </c>
      <c r="H36" s="13">
        <f t="shared" si="22"/>
        <v>0</v>
      </c>
      <c r="I36" s="165"/>
      <c r="J36" s="165"/>
      <c r="K36" s="129">
        <f t="shared" si="23"/>
        <v>1</v>
      </c>
      <c r="L36" s="13">
        <f t="shared" si="24"/>
        <v>0</v>
      </c>
      <c r="M36" s="13">
        <f t="shared" si="25"/>
        <v>0</v>
      </c>
      <c r="N36" s="166"/>
      <c r="O36" s="23">
        <f t="shared" si="26"/>
        <v>0</v>
      </c>
      <c r="P36" s="233"/>
      <c r="Q36" s="12"/>
    </row>
    <row r="37" spans="1:17" x14ac:dyDescent="0.2">
      <c r="A37" s="164"/>
      <c r="B37" s="164"/>
      <c r="C37" s="164"/>
      <c r="D37" s="164"/>
      <c r="E37" s="84">
        <f t="shared" si="15"/>
        <v>0</v>
      </c>
      <c r="F37" s="20">
        <f t="shared" si="9"/>
        <v>1.004E-2</v>
      </c>
      <c r="G37" s="24">
        <f t="shared" si="10"/>
        <v>0</v>
      </c>
      <c r="H37" s="13">
        <f t="shared" si="11"/>
        <v>0</v>
      </c>
      <c r="I37" s="165"/>
      <c r="J37" s="165"/>
      <c r="K37" s="129">
        <f t="shared" si="16"/>
        <v>1</v>
      </c>
      <c r="L37" s="13">
        <f t="shared" si="17"/>
        <v>0</v>
      </c>
      <c r="M37" s="13">
        <f t="shared" si="18"/>
        <v>0</v>
      </c>
      <c r="N37" s="166"/>
      <c r="O37" s="23">
        <f t="shared" si="19"/>
        <v>0</v>
      </c>
      <c r="P37" s="233"/>
      <c r="Q37" s="12"/>
    </row>
    <row r="38" spans="1:17" x14ac:dyDescent="0.2">
      <c r="A38" s="164"/>
      <c r="B38" s="164"/>
      <c r="C38" s="164"/>
      <c r="D38" s="164"/>
      <c r="E38" s="84">
        <f t="shared" si="15"/>
        <v>0</v>
      </c>
      <c r="F38" s="20">
        <f t="shared" si="9"/>
        <v>1.004E-2</v>
      </c>
      <c r="G38" s="24">
        <f t="shared" si="10"/>
        <v>0</v>
      </c>
      <c r="H38" s="13">
        <f t="shared" si="11"/>
        <v>0</v>
      </c>
      <c r="I38" s="165"/>
      <c r="J38" s="165"/>
      <c r="K38" s="129">
        <f t="shared" si="16"/>
        <v>1</v>
      </c>
      <c r="L38" s="13">
        <f t="shared" si="17"/>
        <v>0</v>
      </c>
      <c r="M38" s="13">
        <f t="shared" si="18"/>
        <v>0</v>
      </c>
      <c r="N38" s="166"/>
      <c r="O38" s="23">
        <f t="shared" si="19"/>
        <v>0</v>
      </c>
      <c r="P38" s="233"/>
      <c r="Q38" s="12"/>
    </row>
    <row r="39" spans="1:17" x14ac:dyDescent="0.2">
      <c r="A39" s="164"/>
      <c r="B39" s="164"/>
      <c r="C39" s="164"/>
      <c r="D39" s="164"/>
      <c r="E39" s="84">
        <f t="shared" si="15"/>
        <v>0</v>
      </c>
      <c r="F39" s="20">
        <f t="shared" si="9"/>
        <v>1.004E-2</v>
      </c>
      <c r="G39" s="24">
        <f t="shared" si="10"/>
        <v>0</v>
      </c>
      <c r="H39" s="13">
        <f t="shared" si="11"/>
        <v>0</v>
      </c>
      <c r="I39" s="165"/>
      <c r="J39" s="165"/>
      <c r="K39" s="129">
        <f t="shared" si="16"/>
        <v>1</v>
      </c>
      <c r="L39" s="13">
        <f t="shared" si="17"/>
        <v>0</v>
      </c>
      <c r="M39" s="13">
        <f t="shared" si="18"/>
        <v>0</v>
      </c>
      <c r="N39" s="166"/>
      <c r="O39" s="23">
        <f t="shared" si="19"/>
        <v>0</v>
      </c>
      <c r="P39" s="233"/>
      <c r="Q39" s="12"/>
    </row>
    <row r="40" spans="1:17" x14ac:dyDescent="0.2">
      <c r="A40" s="164"/>
      <c r="B40" s="164"/>
      <c r="C40" s="164"/>
      <c r="D40" s="164"/>
      <c r="E40" s="84">
        <f t="shared" si="15"/>
        <v>0</v>
      </c>
      <c r="F40" s="20">
        <f t="shared" si="9"/>
        <v>1.004E-2</v>
      </c>
      <c r="G40" s="24">
        <f t="shared" si="10"/>
        <v>0</v>
      </c>
      <c r="H40" s="13">
        <f t="shared" si="11"/>
        <v>0</v>
      </c>
      <c r="I40" s="165"/>
      <c r="J40" s="165"/>
      <c r="K40" s="129">
        <f t="shared" si="16"/>
        <v>1</v>
      </c>
      <c r="L40" s="13">
        <f t="shared" si="17"/>
        <v>0</v>
      </c>
      <c r="M40" s="13">
        <f t="shared" si="18"/>
        <v>0</v>
      </c>
      <c r="N40" s="166"/>
      <c r="O40" s="23">
        <f t="shared" si="19"/>
        <v>0</v>
      </c>
      <c r="P40" s="233"/>
      <c r="Q40" s="12"/>
    </row>
    <row r="41" spans="1:17" x14ac:dyDescent="0.2">
      <c r="A41" s="164"/>
      <c r="B41" s="164"/>
      <c r="C41" s="164"/>
      <c r="D41" s="164"/>
      <c r="E41" s="84">
        <f t="shared" si="15"/>
        <v>0</v>
      </c>
      <c r="F41" s="20">
        <f t="shared" si="9"/>
        <v>1.004E-2</v>
      </c>
      <c r="G41" s="24">
        <f t="shared" si="10"/>
        <v>0</v>
      </c>
      <c r="H41" s="13">
        <f t="shared" si="11"/>
        <v>0</v>
      </c>
      <c r="I41" s="165"/>
      <c r="J41" s="165"/>
      <c r="K41" s="129">
        <f t="shared" si="16"/>
        <v>1</v>
      </c>
      <c r="L41" s="13">
        <f t="shared" si="17"/>
        <v>0</v>
      </c>
      <c r="M41" s="13">
        <f t="shared" si="18"/>
        <v>0</v>
      </c>
      <c r="N41" s="166"/>
      <c r="O41" s="23">
        <f t="shared" si="19"/>
        <v>0</v>
      </c>
      <c r="P41" s="233"/>
      <c r="Q41" s="12"/>
    </row>
    <row r="42" spans="1:17" x14ac:dyDescent="0.2">
      <c r="A42" s="164"/>
      <c r="B42" s="164"/>
      <c r="C42" s="164"/>
      <c r="D42" s="164"/>
      <c r="E42" s="84">
        <f t="shared" si="8"/>
        <v>0</v>
      </c>
      <c r="F42" s="20">
        <f t="shared" si="9"/>
        <v>1.004E-2</v>
      </c>
      <c r="G42" s="24">
        <f t="shared" si="10"/>
        <v>0</v>
      </c>
      <c r="H42" s="13">
        <f t="shared" si="11"/>
        <v>0</v>
      </c>
      <c r="I42" s="165"/>
      <c r="J42" s="165"/>
      <c r="K42" s="129">
        <f t="shared" si="4"/>
        <v>1</v>
      </c>
      <c r="L42" s="13">
        <f t="shared" si="12"/>
        <v>0</v>
      </c>
      <c r="M42" s="13">
        <f t="shared" si="13"/>
        <v>0</v>
      </c>
      <c r="N42" s="166"/>
      <c r="O42" s="23">
        <f t="shared" si="14"/>
        <v>0</v>
      </c>
      <c r="P42" s="233"/>
      <c r="Q42" s="12"/>
    </row>
    <row r="43" spans="1:17" x14ac:dyDescent="0.2">
      <c r="A43" s="164"/>
      <c r="B43" s="164"/>
      <c r="C43" s="164"/>
      <c r="D43" s="164"/>
      <c r="E43" s="84">
        <f t="shared" si="8"/>
        <v>0</v>
      </c>
      <c r="F43" s="20">
        <f t="shared" si="9"/>
        <v>1.004E-2</v>
      </c>
      <c r="G43" s="24">
        <f t="shared" ref="G43:G67" si="27">E43*F43</f>
        <v>0</v>
      </c>
      <c r="H43" s="13">
        <f t="shared" ref="H43:H67" si="28">E43+G43</f>
        <v>0</v>
      </c>
      <c r="I43" s="165"/>
      <c r="J43" s="165"/>
      <c r="K43" s="129">
        <f t="shared" si="4"/>
        <v>1</v>
      </c>
      <c r="L43" s="13">
        <f t="shared" si="12"/>
        <v>0</v>
      </c>
      <c r="M43" s="13">
        <f t="shared" si="13"/>
        <v>0</v>
      </c>
      <c r="N43" s="166"/>
      <c r="O43" s="23">
        <f t="shared" si="14"/>
        <v>0</v>
      </c>
      <c r="P43" s="233"/>
      <c r="Q43" s="12"/>
    </row>
    <row r="44" spans="1:17" x14ac:dyDescent="0.2">
      <c r="A44" s="164"/>
      <c r="B44" s="164"/>
      <c r="C44" s="164"/>
      <c r="D44" s="164"/>
      <c r="E44" s="84">
        <f t="shared" si="8"/>
        <v>0</v>
      </c>
      <c r="F44" s="20">
        <f t="shared" si="9"/>
        <v>1.004E-2</v>
      </c>
      <c r="G44" s="24">
        <f t="shared" si="27"/>
        <v>0</v>
      </c>
      <c r="H44" s="13">
        <f t="shared" si="28"/>
        <v>0</v>
      </c>
      <c r="I44" s="165"/>
      <c r="J44" s="165"/>
      <c r="K44" s="129">
        <f t="shared" si="4"/>
        <v>1</v>
      </c>
      <c r="L44" s="13">
        <f t="shared" si="12"/>
        <v>0</v>
      </c>
      <c r="M44" s="13">
        <f t="shared" si="13"/>
        <v>0</v>
      </c>
      <c r="N44" s="166"/>
      <c r="O44" s="23">
        <f t="shared" si="14"/>
        <v>0</v>
      </c>
      <c r="P44" s="233"/>
      <c r="Q44" s="12"/>
    </row>
    <row r="45" spans="1:17" x14ac:dyDescent="0.2">
      <c r="A45" s="164"/>
      <c r="B45" s="164"/>
      <c r="C45" s="164"/>
      <c r="D45" s="164"/>
      <c r="E45" s="84">
        <f t="shared" si="8"/>
        <v>0</v>
      </c>
      <c r="F45" s="20">
        <f t="shared" si="9"/>
        <v>1.004E-2</v>
      </c>
      <c r="G45" s="24">
        <f t="shared" si="27"/>
        <v>0</v>
      </c>
      <c r="H45" s="13">
        <f t="shared" si="28"/>
        <v>0</v>
      </c>
      <c r="I45" s="165"/>
      <c r="J45" s="165"/>
      <c r="K45" s="129">
        <f t="shared" si="4"/>
        <v>1</v>
      </c>
      <c r="L45" s="13">
        <f t="shared" si="12"/>
        <v>0</v>
      </c>
      <c r="M45" s="13">
        <f t="shared" si="13"/>
        <v>0</v>
      </c>
      <c r="N45" s="166"/>
      <c r="O45" s="23">
        <f t="shared" si="14"/>
        <v>0</v>
      </c>
      <c r="P45" s="233"/>
      <c r="Q45" s="12"/>
    </row>
    <row r="46" spans="1:17" x14ac:dyDescent="0.2">
      <c r="A46" s="164"/>
      <c r="B46" s="164"/>
      <c r="C46" s="164"/>
      <c r="D46" s="164"/>
      <c r="E46" s="84">
        <f t="shared" si="8"/>
        <v>0</v>
      </c>
      <c r="F46" s="20">
        <f t="shared" si="9"/>
        <v>1.004E-2</v>
      </c>
      <c r="G46" s="24">
        <f t="shared" si="27"/>
        <v>0</v>
      </c>
      <c r="H46" s="13">
        <f t="shared" si="28"/>
        <v>0</v>
      </c>
      <c r="I46" s="165"/>
      <c r="J46" s="165"/>
      <c r="K46" s="129">
        <f t="shared" si="4"/>
        <v>1</v>
      </c>
      <c r="L46" s="13">
        <f t="shared" si="12"/>
        <v>0</v>
      </c>
      <c r="M46" s="13">
        <f t="shared" si="13"/>
        <v>0</v>
      </c>
      <c r="N46" s="166"/>
      <c r="O46" s="23">
        <f t="shared" si="14"/>
        <v>0</v>
      </c>
      <c r="P46" s="233"/>
      <c r="Q46" s="12"/>
    </row>
    <row r="47" spans="1:17" x14ac:dyDescent="0.2">
      <c r="A47" s="164"/>
      <c r="B47" s="164"/>
      <c r="C47" s="164"/>
      <c r="D47" s="164"/>
      <c r="E47" s="84">
        <f t="shared" si="8"/>
        <v>0</v>
      </c>
      <c r="F47" s="20">
        <f t="shared" si="9"/>
        <v>1.004E-2</v>
      </c>
      <c r="G47" s="24">
        <f t="shared" si="27"/>
        <v>0</v>
      </c>
      <c r="H47" s="13">
        <f t="shared" si="28"/>
        <v>0</v>
      </c>
      <c r="I47" s="165"/>
      <c r="J47" s="165"/>
      <c r="K47" s="129">
        <f t="shared" si="4"/>
        <v>1</v>
      </c>
      <c r="L47" s="13">
        <f t="shared" si="12"/>
        <v>0</v>
      </c>
      <c r="M47" s="13">
        <f t="shared" si="13"/>
        <v>0</v>
      </c>
      <c r="N47" s="166"/>
      <c r="O47" s="23">
        <f t="shared" si="14"/>
        <v>0</v>
      </c>
      <c r="P47" s="233"/>
      <c r="Q47" s="12"/>
    </row>
    <row r="48" spans="1:17" x14ac:dyDescent="0.2">
      <c r="A48" s="164"/>
      <c r="B48" s="164"/>
      <c r="C48" s="164"/>
      <c r="D48" s="164"/>
      <c r="E48" s="84">
        <f t="shared" si="8"/>
        <v>0</v>
      </c>
      <c r="F48" s="20">
        <f t="shared" si="9"/>
        <v>1.004E-2</v>
      </c>
      <c r="G48" s="24">
        <f t="shared" si="27"/>
        <v>0</v>
      </c>
      <c r="H48" s="13">
        <f t="shared" si="28"/>
        <v>0</v>
      </c>
      <c r="I48" s="165"/>
      <c r="J48" s="165"/>
      <c r="K48" s="129">
        <f t="shared" si="4"/>
        <v>1</v>
      </c>
      <c r="L48" s="13">
        <f t="shared" si="12"/>
        <v>0</v>
      </c>
      <c r="M48" s="13">
        <f t="shared" si="13"/>
        <v>0</v>
      </c>
      <c r="N48" s="166"/>
      <c r="O48" s="23">
        <f t="shared" si="14"/>
        <v>0</v>
      </c>
      <c r="P48" s="233"/>
      <c r="Q48" s="12"/>
    </row>
    <row r="49" spans="1:17" x14ac:dyDescent="0.2">
      <c r="A49" s="164"/>
      <c r="B49" s="164"/>
      <c r="C49" s="164"/>
      <c r="D49" s="164"/>
      <c r="E49" s="84">
        <f t="shared" si="8"/>
        <v>0</v>
      </c>
      <c r="F49" s="20">
        <f t="shared" si="9"/>
        <v>1.004E-2</v>
      </c>
      <c r="G49" s="24">
        <f t="shared" si="27"/>
        <v>0</v>
      </c>
      <c r="H49" s="13">
        <f t="shared" si="28"/>
        <v>0</v>
      </c>
      <c r="I49" s="165"/>
      <c r="J49" s="165"/>
      <c r="K49" s="129">
        <f t="shared" si="4"/>
        <v>1</v>
      </c>
      <c r="L49" s="13">
        <f t="shared" si="12"/>
        <v>0</v>
      </c>
      <c r="M49" s="13">
        <f t="shared" si="13"/>
        <v>0</v>
      </c>
      <c r="N49" s="166"/>
      <c r="O49" s="23">
        <f t="shared" si="14"/>
        <v>0</v>
      </c>
      <c r="P49" s="233"/>
      <c r="Q49" s="12"/>
    </row>
    <row r="50" spans="1:17" x14ac:dyDescent="0.2">
      <c r="A50" s="164"/>
      <c r="B50" s="164"/>
      <c r="C50" s="164"/>
      <c r="D50" s="164"/>
      <c r="E50" s="84">
        <f t="shared" si="8"/>
        <v>0</v>
      </c>
      <c r="F50" s="20">
        <f t="shared" si="9"/>
        <v>1.004E-2</v>
      </c>
      <c r="G50" s="24">
        <f t="shared" si="27"/>
        <v>0</v>
      </c>
      <c r="H50" s="13">
        <f t="shared" si="28"/>
        <v>0</v>
      </c>
      <c r="I50" s="165"/>
      <c r="J50" s="165"/>
      <c r="K50" s="129">
        <f t="shared" si="4"/>
        <v>1</v>
      </c>
      <c r="L50" s="13">
        <f t="shared" si="12"/>
        <v>0</v>
      </c>
      <c r="M50" s="13">
        <f t="shared" si="13"/>
        <v>0</v>
      </c>
      <c r="N50" s="166"/>
      <c r="O50" s="23">
        <f t="shared" si="14"/>
        <v>0</v>
      </c>
      <c r="P50" s="233"/>
      <c r="Q50" s="12"/>
    </row>
    <row r="51" spans="1:17" x14ac:dyDescent="0.2">
      <c r="A51" s="164"/>
      <c r="B51" s="164"/>
      <c r="C51" s="164"/>
      <c r="D51" s="164"/>
      <c r="E51" s="84">
        <f t="shared" si="8"/>
        <v>0</v>
      </c>
      <c r="F51" s="20">
        <f t="shared" si="9"/>
        <v>1.004E-2</v>
      </c>
      <c r="G51" s="24">
        <f t="shared" si="27"/>
        <v>0</v>
      </c>
      <c r="H51" s="13">
        <f t="shared" si="28"/>
        <v>0</v>
      </c>
      <c r="I51" s="165"/>
      <c r="J51" s="165"/>
      <c r="K51" s="129">
        <f t="shared" si="4"/>
        <v>1</v>
      </c>
      <c r="L51" s="13">
        <f t="shared" si="12"/>
        <v>0</v>
      </c>
      <c r="M51" s="13">
        <f t="shared" si="13"/>
        <v>0</v>
      </c>
      <c r="N51" s="166"/>
      <c r="O51" s="23">
        <f t="shared" si="14"/>
        <v>0</v>
      </c>
      <c r="P51" s="233"/>
      <c r="Q51" s="12"/>
    </row>
    <row r="52" spans="1:17" x14ac:dyDescent="0.2">
      <c r="A52" s="164"/>
      <c r="B52" s="164"/>
      <c r="C52" s="164"/>
      <c r="D52" s="164"/>
      <c r="E52" s="84">
        <f t="shared" si="8"/>
        <v>0</v>
      </c>
      <c r="F52" s="20">
        <f t="shared" si="9"/>
        <v>1.004E-2</v>
      </c>
      <c r="G52" s="24">
        <f t="shared" si="27"/>
        <v>0</v>
      </c>
      <c r="H52" s="13">
        <f t="shared" si="28"/>
        <v>0</v>
      </c>
      <c r="I52" s="165"/>
      <c r="J52" s="165"/>
      <c r="K52" s="129">
        <f t="shared" si="4"/>
        <v>1</v>
      </c>
      <c r="L52" s="13">
        <f t="shared" si="12"/>
        <v>0</v>
      </c>
      <c r="M52" s="13">
        <f t="shared" si="13"/>
        <v>0</v>
      </c>
      <c r="N52" s="166"/>
      <c r="O52" s="23">
        <f t="shared" si="14"/>
        <v>0</v>
      </c>
      <c r="P52" s="233"/>
      <c r="Q52" s="12"/>
    </row>
    <row r="53" spans="1:17" x14ac:dyDescent="0.2">
      <c r="A53" s="164"/>
      <c r="B53" s="164"/>
      <c r="C53" s="164"/>
      <c r="D53" s="164"/>
      <c r="E53" s="84">
        <f t="shared" si="8"/>
        <v>0</v>
      </c>
      <c r="F53" s="20">
        <f t="shared" si="9"/>
        <v>1.004E-2</v>
      </c>
      <c r="G53" s="24">
        <f t="shared" si="27"/>
        <v>0</v>
      </c>
      <c r="H53" s="13">
        <f t="shared" si="28"/>
        <v>0</v>
      </c>
      <c r="I53" s="165"/>
      <c r="J53" s="165"/>
      <c r="K53" s="129">
        <f t="shared" si="4"/>
        <v>1</v>
      </c>
      <c r="L53" s="13">
        <f t="shared" si="12"/>
        <v>0</v>
      </c>
      <c r="M53" s="13">
        <f t="shared" si="13"/>
        <v>0</v>
      </c>
      <c r="N53" s="166"/>
      <c r="O53" s="23">
        <f t="shared" si="14"/>
        <v>0</v>
      </c>
      <c r="P53" s="233"/>
      <c r="Q53" s="12"/>
    </row>
    <row r="54" spans="1:17" x14ac:dyDescent="0.2">
      <c r="A54" s="164"/>
      <c r="B54" s="164"/>
      <c r="C54" s="164"/>
      <c r="D54" s="164"/>
      <c r="E54" s="84">
        <f t="shared" si="8"/>
        <v>0</v>
      </c>
      <c r="F54" s="20">
        <f t="shared" si="9"/>
        <v>1.004E-2</v>
      </c>
      <c r="G54" s="24">
        <f t="shared" si="27"/>
        <v>0</v>
      </c>
      <c r="H54" s="13">
        <f t="shared" si="28"/>
        <v>0</v>
      </c>
      <c r="I54" s="165"/>
      <c r="J54" s="165"/>
      <c r="K54" s="129">
        <f t="shared" si="4"/>
        <v>1</v>
      </c>
      <c r="L54" s="13">
        <f t="shared" si="12"/>
        <v>0</v>
      </c>
      <c r="M54" s="13">
        <f t="shared" si="13"/>
        <v>0</v>
      </c>
      <c r="N54" s="166"/>
      <c r="O54" s="23">
        <f t="shared" si="14"/>
        <v>0</v>
      </c>
      <c r="P54" s="233"/>
      <c r="Q54" s="12"/>
    </row>
    <row r="55" spans="1:17" x14ac:dyDescent="0.2">
      <c r="A55" s="164"/>
      <c r="B55" s="164"/>
      <c r="C55" s="164"/>
      <c r="D55" s="164"/>
      <c r="E55" s="84">
        <f t="shared" si="8"/>
        <v>0</v>
      </c>
      <c r="F55" s="20">
        <f t="shared" si="9"/>
        <v>1.004E-2</v>
      </c>
      <c r="G55" s="24">
        <f t="shared" si="27"/>
        <v>0</v>
      </c>
      <c r="H55" s="13">
        <f t="shared" si="28"/>
        <v>0</v>
      </c>
      <c r="I55" s="165"/>
      <c r="J55" s="165"/>
      <c r="K55" s="129">
        <f t="shared" si="4"/>
        <v>1</v>
      </c>
      <c r="L55" s="13">
        <f t="shared" si="12"/>
        <v>0</v>
      </c>
      <c r="M55" s="13">
        <f t="shared" si="13"/>
        <v>0</v>
      </c>
      <c r="N55" s="166"/>
      <c r="O55" s="23">
        <f t="shared" si="14"/>
        <v>0</v>
      </c>
      <c r="P55" s="233"/>
      <c r="Q55" s="12"/>
    </row>
    <row r="56" spans="1:17" x14ac:dyDescent="0.2">
      <c r="A56" s="164"/>
      <c r="B56" s="164"/>
      <c r="C56" s="164"/>
      <c r="D56" s="164"/>
      <c r="E56" s="84">
        <f t="shared" si="8"/>
        <v>0</v>
      </c>
      <c r="F56" s="20">
        <f t="shared" si="9"/>
        <v>1.004E-2</v>
      </c>
      <c r="G56" s="24">
        <f t="shared" si="27"/>
        <v>0</v>
      </c>
      <c r="H56" s="13">
        <f t="shared" si="28"/>
        <v>0</v>
      </c>
      <c r="I56" s="165"/>
      <c r="J56" s="165"/>
      <c r="K56" s="129">
        <f t="shared" si="4"/>
        <v>1</v>
      </c>
      <c r="L56" s="13">
        <f t="shared" si="12"/>
        <v>0</v>
      </c>
      <c r="M56" s="13">
        <f t="shared" si="13"/>
        <v>0</v>
      </c>
      <c r="N56" s="166"/>
      <c r="O56" s="23">
        <f t="shared" si="14"/>
        <v>0</v>
      </c>
      <c r="P56" s="233"/>
      <c r="Q56" s="12"/>
    </row>
    <row r="57" spans="1:17" x14ac:dyDescent="0.2">
      <c r="A57" s="164"/>
      <c r="B57" s="164"/>
      <c r="C57" s="164"/>
      <c r="D57" s="164"/>
      <c r="E57" s="84">
        <f t="shared" si="8"/>
        <v>0</v>
      </c>
      <c r="F57" s="20">
        <f t="shared" si="9"/>
        <v>1.004E-2</v>
      </c>
      <c r="G57" s="24">
        <f t="shared" si="27"/>
        <v>0</v>
      </c>
      <c r="H57" s="13">
        <f t="shared" si="28"/>
        <v>0</v>
      </c>
      <c r="I57" s="165"/>
      <c r="J57" s="165"/>
      <c r="K57" s="129">
        <f t="shared" si="4"/>
        <v>1</v>
      </c>
      <c r="L57" s="13">
        <f t="shared" si="12"/>
        <v>0</v>
      </c>
      <c r="M57" s="13">
        <f t="shared" si="13"/>
        <v>0</v>
      </c>
      <c r="N57" s="166"/>
      <c r="O57" s="23">
        <f t="shared" si="14"/>
        <v>0</v>
      </c>
      <c r="P57" s="233"/>
      <c r="Q57" s="12"/>
    </row>
    <row r="58" spans="1:17" x14ac:dyDescent="0.2">
      <c r="A58" s="164"/>
      <c r="B58" s="164"/>
      <c r="C58" s="164"/>
      <c r="D58" s="164"/>
      <c r="E58" s="84">
        <f t="shared" ref="E58:E64" si="29">P58*N58</f>
        <v>0</v>
      </c>
      <c r="F58" s="20">
        <f t="shared" si="9"/>
        <v>1.004E-2</v>
      </c>
      <c r="G58" s="24">
        <f t="shared" si="27"/>
        <v>0</v>
      </c>
      <c r="H58" s="13">
        <f t="shared" si="28"/>
        <v>0</v>
      </c>
      <c r="I58" s="165"/>
      <c r="J58" s="165"/>
      <c r="K58" s="129">
        <f t="shared" ref="K58:K64" si="30">1-J58-I58</f>
        <v>1</v>
      </c>
      <c r="L58" s="13">
        <f t="shared" ref="L58:L64" si="31">E58*K58</f>
        <v>0</v>
      </c>
      <c r="M58" s="13">
        <f t="shared" ref="M58:M64" si="32">G58*K58</f>
        <v>0</v>
      </c>
      <c r="N58" s="166"/>
      <c r="O58" s="23">
        <f t="shared" ref="O58:O64" si="33">N58*$H$14*K58</f>
        <v>0</v>
      </c>
      <c r="P58" s="233"/>
      <c r="Q58" s="12"/>
    </row>
    <row r="59" spans="1:17" x14ac:dyDescent="0.2">
      <c r="A59" s="164"/>
      <c r="B59" s="164"/>
      <c r="C59" s="164"/>
      <c r="D59" s="164"/>
      <c r="E59" s="84">
        <f t="shared" si="29"/>
        <v>0</v>
      </c>
      <c r="F59" s="20">
        <f t="shared" si="9"/>
        <v>1.004E-2</v>
      </c>
      <c r="G59" s="24">
        <f t="shared" ref="G59:G64" si="34">E59*F59</f>
        <v>0</v>
      </c>
      <c r="H59" s="13">
        <f t="shared" ref="H59:H64" si="35">E59+G59</f>
        <v>0</v>
      </c>
      <c r="I59" s="165"/>
      <c r="J59" s="165"/>
      <c r="K59" s="129">
        <f t="shared" si="30"/>
        <v>1</v>
      </c>
      <c r="L59" s="13">
        <f t="shared" si="31"/>
        <v>0</v>
      </c>
      <c r="M59" s="13">
        <f t="shared" si="32"/>
        <v>0</v>
      </c>
      <c r="N59" s="166"/>
      <c r="O59" s="23">
        <f t="shared" si="33"/>
        <v>0</v>
      </c>
      <c r="P59" s="233"/>
      <c r="Q59" s="12"/>
    </row>
    <row r="60" spans="1:17" x14ac:dyDescent="0.2">
      <c r="A60" s="164"/>
      <c r="B60" s="164"/>
      <c r="C60" s="164"/>
      <c r="D60" s="164"/>
      <c r="E60" s="84">
        <f t="shared" si="29"/>
        <v>0</v>
      </c>
      <c r="F60" s="20">
        <f t="shared" si="9"/>
        <v>1.004E-2</v>
      </c>
      <c r="G60" s="24">
        <f t="shared" si="34"/>
        <v>0</v>
      </c>
      <c r="H60" s="13">
        <f t="shared" si="35"/>
        <v>0</v>
      </c>
      <c r="I60" s="165"/>
      <c r="J60" s="165"/>
      <c r="K60" s="129">
        <f t="shared" si="30"/>
        <v>1</v>
      </c>
      <c r="L60" s="13">
        <f t="shared" si="31"/>
        <v>0</v>
      </c>
      <c r="M60" s="13">
        <f t="shared" si="32"/>
        <v>0</v>
      </c>
      <c r="N60" s="166"/>
      <c r="O60" s="23">
        <f t="shared" si="33"/>
        <v>0</v>
      </c>
      <c r="P60" s="233"/>
      <c r="Q60" s="12"/>
    </row>
    <row r="61" spans="1:17" x14ac:dyDescent="0.2">
      <c r="A61" s="164"/>
      <c r="B61" s="164"/>
      <c r="C61" s="164"/>
      <c r="D61" s="164"/>
      <c r="E61" s="84">
        <f t="shared" si="29"/>
        <v>0</v>
      </c>
      <c r="F61" s="20">
        <f t="shared" si="9"/>
        <v>1.004E-2</v>
      </c>
      <c r="G61" s="24">
        <f t="shared" si="34"/>
        <v>0</v>
      </c>
      <c r="H61" s="13">
        <f t="shared" si="35"/>
        <v>0</v>
      </c>
      <c r="I61" s="165"/>
      <c r="J61" s="165"/>
      <c r="K61" s="129">
        <f t="shared" si="30"/>
        <v>1</v>
      </c>
      <c r="L61" s="13">
        <f t="shared" si="31"/>
        <v>0</v>
      </c>
      <c r="M61" s="13">
        <f t="shared" si="32"/>
        <v>0</v>
      </c>
      <c r="N61" s="166"/>
      <c r="O61" s="23">
        <f t="shared" si="33"/>
        <v>0</v>
      </c>
      <c r="P61" s="233"/>
      <c r="Q61" s="12"/>
    </row>
    <row r="62" spans="1:17" x14ac:dyDescent="0.2">
      <c r="A62" s="164"/>
      <c r="B62" s="164"/>
      <c r="C62" s="164"/>
      <c r="D62" s="164"/>
      <c r="E62" s="84">
        <f t="shared" si="29"/>
        <v>0</v>
      </c>
      <c r="F62" s="20">
        <f t="shared" si="9"/>
        <v>1.004E-2</v>
      </c>
      <c r="G62" s="24">
        <f t="shared" si="34"/>
        <v>0</v>
      </c>
      <c r="H62" s="13">
        <f t="shared" si="35"/>
        <v>0</v>
      </c>
      <c r="I62" s="165"/>
      <c r="J62" s="165"/>
      <c r="K62" s="129">
        <f t="shared" si="30"/>
        <v>1</v>
      </c>
      <c r="L62" s="13">
        <f t="shared" si="31"/>
        <v>0</v>
      </c>
      <c r="M62" s="13">
        <f t="shared" si="32"/>
        <v>0</v>
      </c>
      <c r="N62" s="166"/>
      <c r="O62" s="23">
        <f t="shared" si="33"/>
        <v>0</v>
      </c>
      <c r="P62" s="233"/>
      <c r="Q62" s="12"/>
    </row>
    <row r="63" spans="1:17" x14ac:dyDescent="0.2">
      <c r="A63" s="164"/>
      <c r="B63" s="164"/>
      <c r="C63" s="164"/>
      <c r="D63" s="164"/>
      <c r="E63" s="84">
        <f t="shared" si="29"/>
        <v>0</v>
      </c>
      <c r="F63" s="20">
        <f t="shared" si="9"/>
        <v>1.004E-2</v>
      </c>
      <c r="G63" s="24">
        <f t="shared" si="34"/>
        <v>0</v>
      </c>
      <c r="H63" s="13">
        <f t="shared" si="35"/>
        <v>0</v>
      </c>
      <c r="I63" s="165"/>
      <c r="J63" s="165"/>
      <c r="K63" s="129">
        <f t="shared" si="30"/>
        <v>1</v>
      </c>
      <c r="L63" s="13">
        <f t="shared" si="31"/>
        <v>0</v>
      </c>
      <c r="M63" s="13">
        <f t="shared" si="32"/>
        <v>0</v>
      </c>
      <c r="N63" s="166"/>
      <c r="O63" s="23">
        <f t="shared" si="33"/>
        <v>0</v>
      </c>
      <c r="P63" s="233"/>
      <c r="Q63" s="12"/>
    </row>
    <row r="64" spans="1:17" x14ac:dyDescent="0.2">
      <c r="A64" s="164"/>
      <c r="B64" s="164"/>
      <c r="C64" s="164"/>
      <c r="D64" s="164"/>
      <c r="E64" s="84">
        <f t="shared" si="29"/>
        <v>0</v>
      </c>
      <c r="F64" s="20">
        <f t="shared" si="9"/>
        <v>1.004E-2</v>
      </c>
      <c r="G64" s="24">
        <f t="shared" si="34"/>
        <v>0</v>
      </c>
      <c r="H64" s="13">
        <f t="shared" si="35"/>
        <v>0</v>
      </c>
      <c r="I64" s="165"/>
      <c r="J64" s="165"/>
      <c r="K64" s="129">
        <f t="shared" si="30"/>
        <v>1</v>
      </c>
      <c r="L64" s="13">
        <f t="shared" si="31"/>
        <v>0</v>
      </c>
      <c r="M64" s="13">
        <f t="shared" si="32"/>
        <v>0</v>
      </c>
      <c r="N64" s="166"/>
      <c r="O64" s="23">
        <f t="shared" si="33"/>
        <v>0</v>
      </c>
      <c r="P64" s="233"/>
      <c r="Q64" s="12"/>
    </row>
    <row r="65" spans="1:17" x14ac:dyDescent="0.2">
      <c r="A65" s="164"/>
      <c r="B65" s="164"/>
      <c r="C65" s="164"/>
      <c r="D65" s="164"/>
      <c r="E65" s="84">
        <f t="shared" si="8"/>
        <v>0</v>
      </c>
      <c r="F65" s="20">
        <f t="shared" si="9"/>
        <v>1.004E-2</v>
      </c>
      <c r="G65" s="24">
        <f t="shared" si="27"/>
        <v>0</v>
      </c>
      <c r="H65" s="13">
        <f t="shared" si="28"/>
        <v>0</v>
      </c>
      <c r="I65" s="165"/>
      <c r="J65" s="165"/>
      <c r="K65" s="129">
        <f t="shared" si="4"/>
        <v>1</v>
      </c>
      <c r="L65" s="13">
        <f t="shared" si="12"/>
        <v>0</v>
      </c>
      <c r="M65" s="13">
        <f t="shared" si="13"/>
        <v>0</v>
      </c>
      <c r="N65" s="166"/>
      <c r="O65" s="23">
        <f t="shared" si="14"/>
        <v>0</v>
      </c>
      <c r="P65" s="233"/>
      <c r="Q65" s="12"/>
    </row>
    <row r="66" spans="1:17" x14ac:dyDescent="0.2">
      <c r="A66" s="164"/>
      <c r="B66" s="164"/>
      <c r="C66" s="164"/>
      <c r="D66" s="164"/>
      <c r="E66" s="84">
        <f t="shared" si="8"/>
        <v>0</v>
      </c>
      <c r="F66" s="20">
        <f t="shared" si="9"/>
        <v>1.004E-2</v>
      </c>
      <c r="G66" s="24">
        <f t="shared" si="27"/>
        <v>0</v>
      </c>
      <c r="H66" s="13">
        <f t="shared" si="28"/>
        <v>0</v>
      </c>
      <c r="I66" s="165"/>
      <c r="J66" s="165"/>
      <c r="K66" s="129">
        <f t="shared" si="4"/>
        <v>1</v>
      </c>
      <c r="L66" s="13">
        <f t="shared" si="12"/>
        <v>0</v>
      </c>
      <c r="M66" s="13">
        <f t="shared" si="13"/>
        <v>0</v>
      </c>
      <c r="N66" s="166"/>
      <c r="O66" s="23">
        <f t="shared" si="14"/>
        <v>0</v>
      </c>
      <c r="P66" s="233"/>
      <c r="Q66" s="12"/>
    </row>
    <row r="67" spans="1:17" x14ac:dyDescent="0.2">
      <c r="A67" s="164"/>
      <c r="B67" s="164"/>
      <c r="C67" s="164"/>
      <c r="D67" s="164"/>
      <c r="E67" s="84">
        <f t="shared" si="8"/>
        <v>0</v>
      </c>
      <c r="F67" s="20">
        <f t="shared" si="9"/>
        <v>1.004E-2</v>
      </c>
      <c r="G67" s="24">
        <f t="shared" si="27"/>
        <v>0</v>
      </c>
      <c r="H67" s="13">
        <f t="shared" si="28"/>
        <v>0</v>
      </c>
      <c r="I67" s="165"/>
      <c r="J67" s="165"/>
      <c r="K67" s="129">
        <f t="shared" si="4"/>
        <v>1</v>
      </c>
      <c r="L67" s="13">
        <f t="shared" si="12"/>
        <v>0</v>
      </c>
      <c r="M67" s="13">
        <f t="shared" si="13"/>
        <v>0</v>
      </c>
      <c r="N67" s="166"/>
      <c r="O67" s="23">
        <f t="shared" si="14"/>
        <v>0</v>
      </c>
      <c r="P67" s="233"/>
      <c r="Q67" s="12"/>
    </row>
    <row r="68" spans="1:17" x14ac:dyDescent="0.2">
      <c r="A68" s="14"/>
      <c r="B68" s="335">
        <f>COUNTA(B27:B67)</f>
        <v>0</v>
      </c>
      <c r="C68" s="14"/>
      <c r="D68" s="14" t="s">
        <v>18</v>
      </c>
      <c r="E68" s="15">
        <f>SUM(E27:E67)</f>
        <v>0</v>
      </c>
      <c r="F68" s="21"/>
      <c r="G68" s="25">
        <f>SUM(G27:G67)</f>
        <v>0</v>
      </c>
      <c r="H68" s="15">
        <f>SUM(H27:H67)</f>
        <v>0</v>
      </c>
      <c r="I68" s="15"/>
      <c r="J68" s="15"/>
      <c r="K68" s="15"/>
      <c r="L68" s="25">
        <f>SUM(L27:L67)</f>
        <v>0</v>
      </c>
      <c r="M68" s="15">
        <f>SUM(M27:M67)</f>
        <v>0</v>
      </c>
      <c r="N68" s="45">
        <f>SUM(N27:N67)</f>
        <v>0</v>
      </c>
      <c r="O68" s="45">
        <f>SUM(O27:O67)</f>
        <v>0</v>
      </c>
      <c r="P68" s="235"/>
      <c r="Q68" s="14"/>
    </row>
    <row r="69" spans="1:17" x14ac:dyDescent="0.2">
      <c r="A69" s="12"/>
      <c r="B69" s="12"/>
      <c r="C69" s="12"/>
      <c r="D69" s="12"/>
      <c r="E69" s="13"/>
      <c r="F69" s="20"/>
      <c r="G69" s="24"/>
      <c r="H69" s="13"/>
      <c r="I69" s="129"/>
      <c r="J69" s="129"/>
      <c r="K69" s="129"/>
      <c r="L69" s="13"/>
      <c r="M69" s="13"/>
      <c r="N69" s="23"/>
      <c r="O69" s="23"/>
      <c r="P69" s="23"/>
      <c r="Q69" s="12"/>
    </row>
    <row r="70" spans="1:17" x14ac:dyDescent="0.2">
      <c r="A70" s="164"/>
      <c r="B70" s="164"/>
      <c r="C70" s="164"/>
      <c r="D70" s="164"/>
      <c r="E70" s="84">
        <f t="shared" ref="E70:E84" si="36">P70*N70</f>
        <v>0</v>
      </c>
      <c r="F70" s="43">
        <f t="shared" ref="F70:F84" si="37">$P$4</f>
        <v>9.6540000000000001E-2</v>
      </c>
      <c r="G70" s="24">
        <f t="shared" ref="G70:G84" si="38">E70*F70</f>
        <v>0</v>
      </c>
      <c r="H70" s="13">
        <f t="shared" ref="H70:H84" si="39">E70+G70</f>
        <v>0</v>
      </c>
      <c r="I70" s="165"/>
      <c r="J70" s="165"/>
      <c r="K70" s="129">
        <f t="shared" si="4"/>
        <v>1</v>
      </c>
      <c r="L70" s="13">
        <f t="shared" ref="L70:L84" si="40">E70*K70</f>
        <v>0</v>
      </c>
      <c r="M70" s="13">
        <f t="shared" ref="M70:M84" si="41">G70*K70</f>
        <v>0</v>
      </c>
      <c r="N70" s="166"/>
      <c r="O70" s="23">
        <f>N70*$H$15*K70</f>
        <v>0</v>
      </c>
      <c r="P70" s="233"/>
      <c r="Q70" s="12"/>
    </row>
    <row r="71" spans="1:17" x14ac:dyDescent="0.2">
      <c r="A71" s="164"/>
      <c r="B71" s="164"/>
      <c r="C71" s="164"/>
      <c r="D71" s="164"/>
      <c r="E71" s="84">
        <f t="shared" si="36"/>
        <v>0</v>
      </c>
      <c r="F71" s="43">
        <f t="shared" si="37"/>
        <v>9.6540000000000001E-2</v>
      </c>
      <c r="G71" s="24">
        <f t="shared" ref="G71:G81" si="42">E71*F71</f>
        <v>0</v>
      </c>
      <c r="H71" s="13">
        <f t="shared" ref="H71:H81" si="43">E71+G71</f>
        <v>0</v>
      </c>
      <c r="I71" s="165"/>
      <c r="J71" s="165"/>
      <c r="K71" s="129">
        <f t="shared" si="4"/>
        <v>1</v>
      </c>
      <c r="L71" s="13">
        <f t="shared" si="40"/>
        <v>0</v>
      </c>
      <c r="M71" s="13">
        <f t="shared" si="41"/>
        <v>0</v>
      </c>
      <c r="N71" s="166"/>
      <c r="O71" s="23">
        <f t="shared" ref="O71:O84" si="44">N71*$H$15*K71</f>
        <v>0</v>
      </c>
      <c r="P71" s="233"/>
      <c r="Q71" s="12"/>
    </row>
    <row r="72" spans="1:17" x14ac:dyDescent="0.2">
      <c r="A72" s="164"/>
      <c r="B72" s="164"/>
      <c r="C72" s="164"/>
      <c r="D72" s="164"/>
      <c r="E72" s="84">
        <f t="shared" ref="E72:E76" si="45">P72*N72</f>
        <v>0</v>
      </c>
      <c r="F72" s="43">
        <f t="shared" si="37"/>
        <v>9.6540000000000001E-2</v>
      </c>
      <c r="G72" s="24">
        <f t="shared" ref="G72:G76" si="46">E72*F72</f>
        <v>0</v>
      </c>
      <c r="H72" s="13">
        <f t="shared" ref="H72:H76" si="47">E72+G72</f>
        <v>0</v>
      </c>
      <c r="I72" s="165"/>
      <c r="J72" s="165"/>
      <c r="K72" s="129">
        <f t="shared" ref="K72:K76" si="48">1-J72-I72</f>
        <v>1</v>
      </c>
      <c r="L72" s="13">
        <f t="shared" ref="L72:L76" si="49">E72*K72</f>
        <v>0</v>
      </c>
      <c r="M72" s="13">
        <f t="shared" ref="M72:M76" si="50">G72*K72</f>
        <v>0</v>
      </c>
      <c r="N72" s="166"/>
      <c r="O72" s="23">
        <f t="shared" ref="O72:O76" si="51">N72*$H$15*K72</f>
        <v>0</v>
      </c>
      <c r="P72" s="233"/>
      <c r="Q72" s="12"/>
    </row>
    <row r="73" spans="1:17" x14ac:dyDescent="0.2">
      <c r="A73" s="164"/>
      <c r="B73" s="164"/>
      <c r="C73" s="164"/>
      <c r="D73" s="164"/>
      <c r="E73" s="84">
        <f t="shared" si="45"/>
        <v>0</v>
      </c>
      <c r="F73" s="43">
        <f t="shared" si="37"/>
        <v>9.6540000000000001E-2</v>
      </c>
      <c r="G73" s="24">
        <f t="shared" si="46"/>
        <v>0</v>
      </c>
      <c r="H73" s="13">
        <f t="shared" si="47"/>
        <v>0</v>
      </c>
      <c r="I73" s="165"/>
      <c r="J73" s="165"/>
      <c r="K73" s="129">
        <f t="shared" si="48"/>
        <v>1</v>
      </c>
      <c r="L73" s="13">
        <f t="shared" si="49"/>
        <v>0</v>
      </c>
      <c r="M73" s="13">
        <f t="shared" si="50"/>
        <v>0</v>
      </c>
      <c r="N73" s="166"/>
      <c r="O73" s="23">
        <f t="shared" si="51"/>
        <v>0</v>
      </c>
      <c r="P73" s="233"/>
      <c r="Q73" s="12"/>
    </row>
    <row r="74" spans="1:17" x14ac:dyDescent="0.2">
      <c r="A74" s="164"/>
      <c r="B74" s="164"/>
      <c r="C74" s="164"/>
      <c r="D74" s="164"/>
      <c r="E74" s="84">
        <f t="shared" si="45"/>
        <v>0</v>
      </c>
      <c r="F74" s="43">
        <f t="shared" si="37"/>
        <v>9.6540000000000001E-2</v>
      </c>
      <c r="G74" s="24">
        <f t="shared" si="46"/>
        <v>0</v>
      </c>
      <c r="H74" s="13">
        <f t="shared" si="47"/>
        <v>0</v>
      </c>
      <c r="I74" s="165"/>
      <c r="J74" s="165"/>
      <c r="K74" s="129">
        <f t="shared" si="48"/>
        <v>1</v>
      </c>
      <c r="L74" s="13">
        <f t="shared" si="49"/>
        <v>0</v>
      </c>
      <c r="M74" s="13">
        <f t="shared" si="50"/>
        <v>0</v>
      </c>
      <c r="N74" s="166"/>
      <c r="O74" s="23">
        <f t="shared" si="51"/>
        <v>0</v>
      </c>
      <c r="P74" s="233"/>
      <c r="Q74" s="12"/>
    </row>
    <row r="75" spans="1:17" x14ac:dyDescent="0.2">
      <c r="A75" s="164"/>
      <c r="B75" s="164"/>
      <c r="C75" s="164"/>
      <c r="D75" s="164"/>
      <c r="E75" s="84">
        <f t="shared" ref="E75" si="52">P75*N75</f>
        <v>0</v>
      </c>
      <c r="F75" s="43">
        <f t="shared" si="37"/>
        <v>9.6540000000000001E-2</v>
      </c>
      <c r="G75" s="24">
        <f t="shared" ref="G75" si="53">E75*F75</f>
        <v>0</v>
      </c>
      <c r="H75" s="13">
        <f t="shared" ref="H75" si="54">E75+G75</f>
        <v>0</v>
      </c>
      <c r="I75" s="165"/>
      <c r="J75" s="165"/>
      <c r="K75" s="129">
        <f t="shared" ref="K75" si="55">1-J75-I75</f>
        <v>1</v>
      </c>
      <c r="L75" s="13">
        <f t="shared" ref="L75" si="56">E75*K75</f>
        <v>0</v>
      </c>
      <c r="M75" s="13">
        <f t="shared" ref="M75" si="57">G75*K75</f>
        <v>0</v>
      </c>
      <c r="N75" s="166"/>
      <c r="O75" s="23">
        <f t="shared" ref="O75" si="58">N75*$H$15*K75</f>
        <v>0</v>
      </c>
      <c r="P75" s="233"/>
      <c r="Q75" s="12"/>
    </row>
    <row r="76" spans="1:17" x14ac:dyDescent="0.2">
      <c r="A76" s="164"/>
      <c r="B76" s="164"/>
      <c r="C76" s="164"/>
      <c r="D76" s="164"/>
      <c r="E76" s="84">
        <f t="shared" si="45"/>
        <v>0</v>
      </c>
      <c r="F76" s="43">
        <f t="shared" si="37"/>
        <v>9.6540000000000001E-2</v>
      </c>
      <c r="G76" s="24">
        <f t="shared" si="46"/>
        <v>0</v>
      </c>
      <c r="H76" s="13">
        <f t="shared" si="47"/>
        <v>0</v>
      </c>
      <c r="I76" s="165"/>
      <c r="J76" s="165"/>
      <c r="K76" s="129">
        <f t="shared" si="48"/>
        <v>1</v>
      </c>
      <c r="L76" s="13">
        <f t="shared" si="49"/>
        <v>0</v>
      </c>
      <c r="M76" s="13">
        <f t="shared" si="50"/>
        <v>0</v>
      </c>
      <c r="N76" s="166"/>
      <c r="O76" s="23">
        <f t="shared" si="51"/>
        <v>0</v>
      </c>
      <c r="P76" s="233"/>
      <c r="Q76" s="12"/>
    </row>
    <row r="77" spans="1:17" x14ac:dyDescent="0.2">
      <c r="A77" s="164"/>
      <c r="B77" s="164"/>
      <c r="C77" s="164"/>
      <c r="D77" s="164"/>
      <c r="E77" s="84">
        <f t="shared" si="36"/>
        <v>0</v>
      </c>
      <c r="F77" s="43">
        <f t="shared" si="37"/>
        <v>9.6540000000000001E-2</v>
      </c>
      <c r="G77" s="84">
        <f t="shared" si="42"/>
        <v>0</v>
      </c>
      <c r="H77" s="48">
        <f t="shared" si="43"/>
        <v>0</v>
      </c>
      <c r="I77" s="165"/>
      <c r="J77" s="165"/>
      <c r="K77" s="129">
        <f t="shared" si="4"/>
        <v>1</v>
      </c>
      <c r="L77" s="13">
        <f t="shared" si="40"/>
        <v>0</v>
      </c>
      <c r="M77" s="13">
        <f t="shared" si="41"/>
        <v>0</v>
      </c>
      <c r="N77" s="166"/>
      <c r="O77" s="23">
        <f t="shared" si="44"/>
        <v>0</v>
      </c>
      <c r="P77" s="233"/>
      <c r="Q77" s="47"/>
    </row>
    <row r="78" spans="1:17" x14ac:dyDescent="0.2">
      <c r="A78" s="164"/>
      <c r="B78" s="164"/>
      <c r="C78" s="164"/>
      <c r="D78" s="164"/>
      <c r="E78" s="84">
        <f t="shared" si="36"/>
        <v>0</v>
      </c>
      <c r="F78" s="43">
        <f t="shared" si="37"/>
        <v>9.6540000000000001E-2</v>
      </c>
      <c r="G78" s="24">
        <f t="shared" si="42"/>
        <v>0</v>
      </c>
      <c r="H78" s="13">
        <f t="shared" si="43"/>
        <v>0</v>
      </c>
      <c r="I78" s="165"/>
      <c r="J78" s="165"/>
      <c r="K78" s="129">
        <f t="shared" si="4"/>
        <v>1</v>
      </c>
      <c r="L78" s="13">
        <f t="shared" si="40"/>
        <v>0</v>
      </c>
      <c r="M78" s="13">
        <f t="shared" si="41"/>
        <v>0</v>
      </c>
      <c r="N78" s="166"/>
      <c r="O78" s="23">
        <f t="shared" si="44"/>
        <v>0</v>
      </c>
      <c r="P78" s="233"/>
      <c r="Q78" s="12"/>
    </row>
    <row r="79" spans="1:17" x14ac:dyDescent="0.2">
      <c r="A79" s="164"/>
      <c r="B79" s="164"/>
      <c r="C79" s="164"/>
      <c r="D79" s="164"/>
      <c r="E79" s="84">
        <f t="shared" si="36"/>
        <v>0</v>
      </c>
      <c r="F79" s="43">
        <f t="shared" si="37"/>
        <v>9.6540000000000001E-2</v>
      </c>
      <c r="G79" s="24">
        <f t="shared" si="42"/>
        <v>0</v>
      </c>
      <c r="H79" s="13">
        <f t="shared" si="43"/>
        <v>0</v>
      </c>
      <c r="I79" s="165"/>
      <c r="J79" s="165"/>
      <c r="K79" s="129">
        <f t="shared" si="4"/>
        <v>1</v>
      </c>
      <c r="L79" s="13">
        <f t="shared" si="40"/>
        <v>0</v>
      </c>
      <c r="M79" s="13">
        <f t="shared" si="41"/>
        <v>0</v>
      </c>
      <c r="N79" s="166"/>
      <c r="O79" s="23">
        <f t="shared" si="44"/>
        <v>0</v>
      </c>
      <c r="P79" s="233"/>
      <c r="Q79" s="12"/>
    </row>
    <row r="80" spans="1:17" x14ac:dyDescent="0.2">
      <c r="A80" s="164"/>
      <c r="B80" s="164"/>
      <c r="C80" s="164"/>
      <c r="D80" s="164"/>
      <c r="E80" s="84">
        <f t="shared" si="36"/>
        <v>0</v>
      </c>
      <c r="F80" s="43">
        <f t="shared" si="37"/>
        <v>9.6540000000000001E-2</v>
      </c>
      <c r="G80" s="24">
        <f t="shared" si="42"/>
        <v>0</v>
      </c>
      <c r="H80" s="13">
        <f t="shared" si="43"/>
        <v>0</v>
      </c>
      <c r="I80" s="165"/>
      <c r="J80" s="165"/>
      <c r="K80" s="129">
        <f t="shared" si="4"/>
        <v>1</v>
      </c>
      <c r="L80" s="13">
        <f t="shared" si="40"/>
        <v>0</v>
      </c>
      <c r="M80" s="13">
        <f t="shared" si="41"/>
        <v>0</v>
      </c>
      <c r="N80" s="166"/>
      <c r="O80" s="23">
        <f t="shared" si="44"/>
        <v>0</v>
      </c>
      <c r="P80" s="233"/>
      <c r="Q80" s="12"/>
    </row>
    <row r="81" spans="1:17" x14ac:dyDescent="0.2">
      <c r="A81" s="164"/>
      <c r="B81" s="164"/>
      <c r="C81" s="164"/>
      <c r="D81" s="164"/>
      <c r="E81" s="84">
        <f t="shared" si="36"/>
        <v>0</v>
      </c>
      <c r="F81" s="43">
        <f t="shared" si="37"/>
        <v>9.6540000000000001E-2</v>
      </c>
      <c r="G81" s="24">
        <f t="shared" si="42"/>
        <v>0</v>
      </c>
      <c r="H81" s="13">
        <f t="shared" si="43"/>
        <v>0</v>
      </c>
      <c r="I81" s="165"/>
      <c r="J81" s="165"/>
      <c r="K81" s="129">
        <f t="shared" si="4"/>
        <v>1</v>
      </c>
      <c r="L81" s="13">
        <f t="shared" si="40"/>
        <v>0</v>
      </c>
      <c r="M81" s="13">
        <f t="shared" si="41"/>
        <v>0</v>
      </c>
      <c r="N81" s="166"/>
      <c r="O81" s="23">
        <f t="shared" si="44"/>
        <v>0</v>
      </c>
      <c r="P81" s="233"/>
      <c r="Q81" s="12"/>
    </row>
    <row r="82" spans="1:17" x14ac:dyDescent="0.2">
      <c r="A82" s="164"/>
      <c r="B82" s="164"/>
      <c r="C82" s="164"/>
      <c r="D82" s="164"/>
      <c r="E82" s="84">
        <f t="shared" ref="E82" si="59">P82*N82</f>
        <v>0</v>
      </c>
      <c r="F82" s="43">
        <f t="shared" si="37"/>
        <v>9.6540000000000001E-2</v>
      </c>
      <c r="G82" s="84">
        <f t="shared" ref="G82" si="60">E82*F82</f>
        <v>0</v>
      </c>
      <c r="H82" s="48">
        <f t="shared" ref="H82" si="61">E82+G82</f>
        <v>0</v>
      </c>
      <c r="I82" s="165"/>
      <c r="J82" s="165"/>
      <c r="K82" s="129">
        <f t="shared" ref="K82" si="62">1-J82-I82</f>
        <v>1</v>
      </c>
      <c r="L82" s="13">
        <f t="shared" ref="L82" si="63">E82*K82</f>
        <v>0</v>
      </c>
      <c r="M82" s="13">
        <f t="shared" ref="M82" si="64">G82*K82</f>
        <v>0</v>
      </c>
      <c r="N82" s="166"/>
      <c r="O82" s="23">
        <f t="shared" ref="O82" si="65">N82*$H$15*K82</f>
        <v>0</v>
      </c>
      <c r="P82" s="233"/>
      <c r="Q82" s="47"/>
    </row>
    <row r="83" spans="1:17" x14ac:dyDescent="0.2">
      <c r="A83" s="164"/>
      <c r="B83" s="164"/>
      <c r="C83" s="164"/>
      <c r="D83" s="164"/>
      <c r="E83" s="84">
        <f t="shared" si="36"/>
        <v>0</v>
      </c>
      <c r="F83" s="43">
        <f t="shared" si="37"/>
        <v>9.6540000000000001E-2</v>
      </c>
      <c r="G83" s="24">
        <f t="shared" si="38"/>
        <v>0</v>
      </c>
      <c r="H83" s="13">
        <f t="shared" si="39"/>
        <v>0</v>
      </c>
      <c r="I83" s="165"/>
      <c r="J83" s="165"/>
      <c r="K83" s="129">
        <f t="shared" si="4"/>
        <v>1</v>
      </c>
      <c r="L83" s="13">
        <f t="shared" si="40"/>
        <v>0</v>
      </c>
      <c r="M83" s="13">
        <f t="shared" si="41"/>
        <v>0</v>
      </c>
      <c r="N83" s="166"/>
      <c r="O83" s="23">
        <f t="shared" si="44"/>
        <v>0</v>
      </c>
      <c r="P83" s="233"/>
      <c r="Q83" s="12"/>
    </row>
    <row r="84" spans="1:17" x14ac:dyDescent="0.2">
      <c r="A84" s="164"/>
      <c r="B84" s="164"/>
      <c r="C84" s="164"/>
      <c r="D84" s="164"/>
      <c r="E84" s="84">
        <f t="shared" si="36"/>
        <v>0</v>
      </c>
      <c r="F84" s="43">
        <f t="shared" si="37"/>
        <v>9.6540000000000001E-2</v>
      </c>
      <c r="G84" s="24">
        <f t="shared" si="38"/>
        <v>0</v>
      </c>
      <c r="H84" s="13">
        <f t="shared" si="39"/>
        <v>0</v>
      </c>
      <c r="I84" s="165"/>
      <c r="J84" s="165"/>
      <c r="K84" s="129">
        <f t="shared" si="4"/>
        <v>1</v>
      </c>
      <c r="L84" s="13">
        <f t="shared" si="40"/>
        <v>0</v>
      </c>
      <c r="M84" s="13">
        <f t="shared" si="41"/>
        <v>0</v>
      </c>
      <c r="N84" s="166"/>
      <c r="O84" s="23">
        <f t="shared" si="44"/>
        <v>0</v>
      </c>
      <c r="P84" s="233"/>
      <c r="Q84" s="12"/>
    </row>
    <row r="85" spans="1:17" x14ac:dyDescent="0.2">
      <c r="A85" s="14"/>
      <c r="B85" s="335">
        <f>COUNTA(B70:B84)</f>
        <v>0</v>
      </c>
      <c r="C85" s="14"/>
      <c r="D85" s="14" t="s">
        <v>19</v>
      </c>
      <c r="E85" s="15">
        <f>SUM(E70:E84)</f>
        <v>0</v>
      </c>
      <c r="F85" s="21"/>
      <c r="G85" s="25">
        <f>SUM(G70:G84)</f>
        <v>0</v>
      </c>
      <c r="H85" s="15">
        <f>SUM(H70:H84)</f>
        <v>0</v>
      </c>
      <c r="I85" s="15"/>
      <c r="J85" s="15"/>
      <c r="K85" s="15"/>
      <c r="L85" s="15">
        <f>SUM(L70:L84)</f>
        <v>0</v>
      </c>
      <c r="M85" s="15">
        <f>SUM(M70:M84)</f>
        <v>0</v>
      </c>
      <c r="N85" s="45">
        <f>SUM(N70:N84)</f>
        <v>0</v>
      </c>
      <c r="O85" s="45">
        <f>SUM(O70:O84)</f>
        <v>0</v>
      </c>
      <c r="P85" s="45"/>
      <c r="Q85" s="14"/>
    </row>
    <row r="86" spans="1:17" x14ac:dyDescent="0.2">
      <c r="A86" s="12"/>
      <c r="B86" s="12"/>
      <c r="C86" s="12"/>
      <c r="D86" s="12"/>
      <c r="E86" s="13"/>
      <c r="F86" s="20"/>
      <c r="G86" s="24"/>
      <c r="H86" s="13"/>
      <c r="I86" s="129"/>
      <c r="J86" s="129"/>
      <c r="K86" s="129"/>
      <c r="L86" s="13"/>
      <c r="M86" s="13"/>
      <c r="N86" s="23"/>
      <c r="O86" s="23"/>
      <c r="P86" s="23"/>
      <c r="Q86" s="12"/>
    </row>
    <row r="87" spans="1:17" x14ac:dyDescent="0.2">
      <c r="A87" s="164"/>
      <c r="B87" s="164"/>
      <c r="C87" s="164"/>
      <c r="D87" s="164"/>
      <c r="E87" s="135"/>
      <c r="F87" s="20">
        <f t="shared" ref="F87:F96" si="66">$P$7</f>
        <v>0.30969999999999998</v>
      </c>
      <c r="G87" s="24">
        <f t="shared" ref="G87:G96" si="67">E87*F87</f>
        <v>0</v>
      </c>
      <c r="H87" s="13">
        <f t="shared" ref="H87:H96" si="68">E87+G87</f>
        <v>0</v>
      </c>
      <c r="I87" s="165"/>
      <c r="J87" s="165"/>
      <c r="K87" s="129">
        <f t="shared" ref="K87:K96" si="69">1-J87-I87</f>
        <v>1</v>
      </c>
      <c r="L87" s="13">
        <f t="shared" ref="L87:L96" si="70">E87*K87</f>
        <v>0</v>
      </c>
      <c r="M87" s="13">
        <f t="shared" ref="M87:M96" si="71">G87*K87</f>
        <v>0</v>
      </c>
      <c r="N87" s="166"/>
      <c r="O87" s="23">
        <f t="shared" ref="O87:O95" si="72">N87*$H$16*K87</f>
        <v>0</v>
      </c>
      <c r="P87" s="210"/>
      <c r="Q87" s="12"/>
    </row>
    <row r="88" spans="1:17" x14ac:dyDescent="0.2">
      <c r="A88" s="164"/>
      <c r="B88" s="164"/>
      <c r="C88" s="164"/>
      <c r="D88" s="164"/>
      <c r="E88" s="135"/>
      <c r="F88" s="20">
        <f t="shared" si="66"/>
        <v>0.30969999999999998</v>
      </c>
      <c r="G88" s="24">
        <f t="shared" ref="G88" si="73">E88*F88</f>
        <v>0</v>
      </c>
      <c r="H88" s="13">
        <f t="shared" ref="H88" si="74">E88+G88</f>
        <v>0</v>
      </c>
      <c r="I88" s="165"/>
      <c r="J88" s="165"/>
      <c r="K88" s="129">
        <f t="shared" ref="K88" si="75">1-J88-I88</f>
        <v>1</v>
      </c>
      <c r="L88" s="13">
        <f t="shared" ref="L88" si="76">E88*K88</f>
        <v>0</v>
      </c>
      <c r="M88" s="13">
        <f t="shared" ref="M88" si="77">G88*K88</f>
        <v>0</v>
      </c>
      <c r="N88" s="166"/>
      <c r="O88" s="23">
        <f t="shared" si="72"/>
        <v>0</v>
      </c>
      <c r="P88" s="210"/>
      <c r="Q88" s="12"/>
    </row>
    <row r="89" spans="1:17" x14ac:dyDescent="0.2">
      <c r="A89" s="164"/>
      <c r="B89" s="164"/>
      <c r="C89" s="164"/>
      <c r="D89" s="164"/>
      <c r="E89" s="135"/>
      <c r="F89" s="20">
        <f t="shared" si="66"/>
        <v>0.30969999999999998</v>
      </c>
      <c r="G89" s="24">
        <f t="shared" ref="G89:G90" si="78">E89*F89</f>
        <v>0</v>
      </c>
      <c r="H89" s="13">
        <f t="shared" ref="H89:H90" si="79">E89+G89</f>
        <v>0</v>
      </c>
      <c r="I89" s="165"/>
      <c r="J89" s="165"/>
      <c r="K89" s="129">
        <f t="shared" ref="K89:K90" si="80">1-J89-I89</f>
        <v>1</v>
      </c>
      <c r="L89" s="13">
        <f t="shared" ref="L89:L90" si="81">E89*K89</f>
        <v>0</v>
      </c>
      <c r="M89" s="13">
        <f t="shared" ref="M89:M90" si="82">G89*K89</f>
        <v>0</v>
      </c>
      <c r="N89" s="166"/>
      <c r="O89" s="23">
        <f t="shared" si="72"/>
        <v>0</v>
      </c>
      <c r="P89" s="210"/>
      <c r="Q89" s="12"/>
    </row>
    <row r="90" spans="1:17" x14ac:dyDescent="0.2">
      <c r="A90" s="164"/>
      <c r="B90" s="164"/>
      <c r="C90" s="164"/>
      <c r="D90" s="164"/>
      <c r="E90" s="135"/>
      <c r="F90" s="20">
        <f t="shared" si="66"/>
        <v>0.30969999999999998</v>
      </c>
      <c r="G90" s="24">
        <f t="shared" si="78"/>
        <v>0</v>
      </c>
      <c r="H90" s="13">
        <f t="shared" si="79"/>
        <v>0</v>
      </c>
      <c r="I90" s="165"/>
      <c r="J90" s="165"/>
      <c r="K90" s="129">
        <f t="shared" si="80"/>
        <v>1</v>
      </c>
      <c r="L90" s="13">
        <f t="shared" si="81"/>
        <v>0</v>
      </c>
      <c r="M90" s="13">
        <f t="shared" si="82"/>
        <v>0</v>
      </c>
      <c r="N90" s="166"/>
      <c r="O90" s="23">
        <f t="shared" si="72"/>
        <v>0</v>
      </c>
      <c r="P90" s="210"/>
      <c r="Q90" s="12"/>
    </row>
    <row r="91" spans="1:17" x14ac:dyDescent="0.2">
      <c r="A91" s="164"/>
      <c r="B91" s="164"/>
      <c r="C91" s="164"/>
      <c r="D91" s="164"/>
      <c r="E91" s="135"/>
      <c r="F91" s="20">
        <f t="shared" si="66"/>
        <v>0.30969999999999998</v>
      </c>
      <c r="G91" s="24">
        <f t="shared" ref="G91:G94" si="83">E91*F91</f>
        <v>0</v>
      </c>
      <c r="H91" s="13">
        <f t="shared" ref="H91:H94" si="84">E91+G91</f>
        <v>0</v>
      </c>
      <c r="I91" s="165"/>
      <c r="J91" s="165"/>
      <c r="K91" s="129">
        <f t="shared" ref="K91:K94" si="85">1-J91-I91</f>
        <v>1</v>
      </c>
      <c r="L91" s="13">
        <f t="shared" ref="L91:L94" si="86">E91*K91</f>
        <v>0</v>
      </c>
      <c r="M91" s="13">
        <f t="shared" ref="M91:M94" si="87">G91*K91</f>
        <v>0</v>
      </c>
      <c r="N91" s="166"/>
      <c r="O91" s="23">
        <f t="shared" si="72"/>
        <v>0</v>
      </c>
      <c r="P91" s="210"/>
      <c r="Q91" s="12"/>
    </row>
    <row r="92" spans="1:17" x14ac:dyDescent="0.2">
      <c r="A92" s="164"/>
      <c r="B92" s="164"/>
      <c r="C92" s="164"/>
      <c r="D92" s="164"/>
      <c r="E92" s="135"/>
      <c r="F92" s="20">
        <f t="shared" si="66"/>
        <v>0.30969999999999998</v>
      </c>
      <c r="G92" s="24">
        <f t="shared" si="83"/>
        <v>0</v>
      </c>
      <c r="H92" s="13">
        <f t="shared" si="84"/>
        <v>0</v>
      </c>
      <c r="I92" s="165"/>
      <c r="J92" s="165"/>
      <c r="K92" s="129">
        <f t="shared" si="85"/>
        <v>1</v>
      </c>
      <c r="L92" s="13">
        <f t="shared" si="86"/>
        <v>0</v>
      </c>
      <c r="M92" s="13">
        <f t="shared" si="87"/>
        <v>0</v>
      </c>
      <c r="N92" s="166"/>
      <c r="O92" s="23">
        <f t="shared" si="72"/>
        <v>0</v>
      </c>
      <c r="P92" s="210"/>
      <c r="Q92" s="12"/>
    </row>
    <row r="93" spans="1:17" x14ac:dyDescent="0.2">
      <c r="A93" s="164"/>
      <c r="B93" s="164"/>
      <c r="C93" s="164"/>
      <c r="D93" s="164"/>
      <c r="E93" s="135"/>
      <c r="F93" s="20">
        <f t="shared" si="66"/>
        <v>0.30969999999999998</v>
      </c>
      <c r="G93" s="24">
        <f t="shared" si="83"/>
        <v>0</v>
      </c>
      <c r="H93" s="13">
        <f t="shared" si="84"/>
        <v>0</v>
      </c>
      <c r="I93" s="165"/>
      <c r="J93" s="165"/>
      <c r="K93" s="129">
        <f t="shared" si="85"/>
        <v>1</v>
      </c>
      <c r="L93" s="13">
        <f t="shared" si="86"/>
        <v>0</v>
      </c>
      <c r="M93" s="13">
        <f t="shared" si="87"/>
        <v>0</v>
      </c>
      <c r="N93" s="166"/>
      <c r="O93" s="23">
        <f t="shared" si="72"/>
        <v>0</v>
      </c>
      <c r="P93" s="210"/>
      <c r="Q93" s="12"/>
    </row>
    <row r="94" spans="1:17" x14ac:dyDescent="0.2">
      <c r="A94" s="164"/>
      <c r="B94" s="164"/>
      <c r="C94" s="164"/>
      <c r="D94" s="164"/>
      <c r="E94" s="135"/>
      <c r="F94" s="20">
        <f t="shared" si="66"/>
        <v>0.30969999999999998</v>
      </c>
      <c r="G94" s="24">
        <f t="shared" si="83"/>
        <v>0</v>
      </c>
      <c r="H94" s="13">
        <f t="shared" si="84"/>
        <v>0</v>
      </c>
      <c r="I94" s="165"/>
      <c r="J94" s="165"/>
      <c r="K94" s="129">
        <f t="shared" si="85"/>
        <v>1</v>
      </c>
      <c r="L94" s="13">
        <f t="shared" si="86"/>
        <v>0</v>
      </c>
      <c r="M94" s="13">
        <f t="shared" si="87"/>
        <v>0</v>
      </c>
      <c r="N94" s="166"/>
      <c r="O94" s="23">
        <f t="shared" si="72"/>
        <v>0</v>
      </c>
      <c r="P94" s="210"/>
      <c r="Q94" s="12"/>
    </row>
    <row r="95" spans="1:17" x14ac:dyDescent="0.2">
      <c r="A95" s="164"/>
      <c r="B95" s="164"/>
      <c r="C95" s="164"/>
      <c r="D95" s="164"/>
      <c r="E95" s="135"/>
      <c r="F95" s="20">
        <f t="shared" si="66"/>
        <v>0.30969999999999998</v>
      </c>
      <c r="G95" s="24">
        <f t="shared" ref="G95" si="88">E95*F95</f>
        <v>0</v>
      </c>
      <c r="H95" s="13">
        <f t="shared" ref="H95" si="89">E95+G95</f>
        <v>0</v>
      </c>
      <c r="I95" s="165"/>
      <c r="J95" s="165"/>
      <c r="K95" s="129">
        <f t="shared" ref="K95" si="90">1-J95-I95</f>
        <v>1</v>
      </c>
      <c r="L95" s="13">
        <f t="shared" ref="L95" si="91">E95*K95</f>
        <v>0</v>
      </c>
      <c r="M95" s="13">
        <f t="shared" ref="M95" si="92">G95*K95</f>
        <v>0</v>
      </c>
      <c r="N95" s="166"/>
      <c r="O95" s="23">
        <f t="shared" si="72"/>
        <v>0</v>
      </c>
      <c r="P95" s="210"/>
      <c r="Q95" s="12"/>
    </row>
    <row r="96" spans="1:17" x14ac:dyDescent="0.2">
      <c r="A96" s="164"/>
      <c r="B96" s="164"/>
      <c r="C96" s="164"/>
      <c r="D96" s="164"/>
      <c r="E96" s="135"/>
      <c r="F96" s="20">
        <f t="shared" si="66"/>
        <v>0.30969999999999998</v>
      </c>
      <c r="G96" s="24">
        <f t="shared" si="67"/>
        <v>0</v>
      </c>
      <c r="H96" s="13">
        <f t="shared" si="68"/>
        <v>0</v>
      </c>
      <c r="I96" s="165"/>
      <c r="J96" s="165"/>
      <c r="K96" s="129">
        <f t="shared" si="69"/>
        <v>1</v>
      </c>
      <c r="L96" s="13">
        <f t="shared" si="70"/>
        <v>0</v>
      </c>
      <c r="M96" s="13">
        <f t="shared" si="71"/>
        <v>0</v>
      </c>
      <c r="N96" s="166"/>
      <c r="O96" s="23">
        <f t="shared" ref="O96" si="93">N96*$H$16*K96</f>
        <v>0</v>
      </c>
      <c r="P96" s="210"/>
      <c r="Q96" s="12"/>
    </row>
    <row r="97" spans="1:17" x14ac:dyDescent="0.2">
      <c r="A97" s="14"/>
      <c r="B97" s="335">
        <f>COUNTA(B87:B96)</f>
        <v>0</v>
      </c>
      <c r="C97" s="14"/>
      <c r="D97" s="14" t="s">
        <v>148</v>
      </c>
      <c r="E97" s="15">
        <f>SUM(E87:E96)</f>
        <v>0</v>
      </c>
      <c r="F97" s="21"/>
      <c r="G97" s="25">
        <f>SUM(G87:G96)</f>
        <v>0</v>
      </c>
      <c r="H97" s="15">
        <f>SUM(H87:H96)</f>
        <v>0</v>
      </c>
      <c r="I97" s="15"/>
      <c r="J97" s="15"/>
      <c r="K97" s="15"/>
      <c r="L97" s="15">
        <f>SUM(L87:L96)</f>
        <v>0</v>
      </c>
      <c r="M97" s="15">
        <f>SUM(M87:M96)</f>
        <v>0</v>
      </c>
      <c r="N97" s="45">
        <f>SUM(N87:N96)</f>
        <v>0</v>
      </c>
      <c r="O97" s="45">
        <f>SUM(O87:O96)</f>
        <v>0</v>
      </c>
      <c r="P97" s="45"/>
      <c r="Q97" s="14"/>
    </row>
    <row r="98" spans="1:17" x14ac:dyDescent="0.2">
      <c r="A98" s="12"/>
      <c r="B98" s="12"/>
      <c r="C98" s="12"/>
      <c r="D98" s="12"/>
      <c r="E98" s="13"/>
      <c r="F98" s="20"/>
      <c r="G98" s="24"/>
      <c r="H98" s="13"/>
      <c r="I98" s="129"/>
      <c r="J98" s="129"/>
      <c r="K98" s="129"/>
      <c r="L98" s="13"/>
      <c r="M98" s="13"/>
      <c r="N98" s="23"/>
      <c r="O98" s="23"/>
      <c r="P98" s="23"/>
      <c r="Q98" s="12"/>
    </row>
    <row r="99" spans="1:17" x14ac:dyDescent="0.2">
      <c r="A99" s="164"/>
      <c r="B99" s="164"/>
      <c r="C99" s="164"/>
      <c r="D99" s="164"/>
      <c r="E99" s="135"/>
      <c r="F99" s="20">
        <f t="shared" ref="F99:F117" si="94">$P$10</f>
        <v>0.30830000000000002</v>
      </c>
      <c r="G99" s="24">
        <f t="shared" ref="G99:G102" si="95">E99*F99</f>
        <v>0</v>
      </c>
      <c r="H99" s="13">
        <f t="shared" ref="H99:H102" si="96">E99+G99</f>
        <v>0</v>
      </c>
      <c r="I99" s="165"/>
      <c r="J99" s="165"/>
      <c r="K99" s="129">
        <f t="shared" si="4"/>
        <v>1</v>
      </c>
      <c r="L99" s="13">
        <f t="shared" ref="L99:L117" si="97">E99*K99</f>
        <v>0</v>
      </c>
      <c r="M99" s="13">
        <f t="shared" ref="M99:M117" si="98">G99*K99</f>
        <v>0</v>
      </c>
      <c r="N99" s="166"/>
      <c r="O99" s="23">
        <f t="shared" ref="O99:O117" si="99">N99*$H$15*K99</f>
        <v>0</v>
      </c>
      <c r="P99" s="210"/>
      <c r="Q99" s="12"/>
    </row>
    <row r="100" spans="1:17" x14ac:dyDescent="0.2">
      <c r="A100" s="164"/>
      <c r="B100" s="164"/>
      <c r="C100" s="164"/>
      <c r="D100" s="164"/>
      <c r="E100" s="135"/>
      <c r="F100" s="20">
        <f t="shared" si="94"/>
        <v>0.30830000000000002</v>
      </c>
      <c r="G100" s="24">
        <f t="shared" si="95"/>
        <v>0</v>
      </c>
      <c r="H100" s="13">
        <f t="shared" si="96"/>
        <v>0</v>
      </c>
      <c r="I100" s="165"/>
      <c r="J100" s="165"/>
      <c r="K100" s="129">
        <f t="shared" si="4"/>
        <v>1</v>
      </c>
      <c r="L100" s="13">
        <f t="shared" si="97"/>
        <v>0</v>
      </c>
      <c r="M100" s="13">
        <f t="shared" si="98"/>
        <v>0</v>
      </c>
      <c r="N100" s="166"/>
      <c r="O100" s="23">
        <f t="shared" si="99"/>
        <v>0</v>
      </c>
      <c r="P100" s="210"/>
      <c r="Q100" s="12"/>
    </row>
    <row r="101" spans="1:17" x14ac:dyDescent="0.2">
      <c r="A101" s="164"/>
      <c r="B101" s="164"/>
      <c r="C101" s="164"/>
      <c r="D101" s="164"/>
      <c r="E101" s="135"/>
      <c r="F101" s="20">
        <f t="shared" si="94"/>
        <v>0.30830000000000002</v>
      </c>
      <c r="G101" s="24">
        <f t="shared" si="95"/>
        <v>0</v>
      </c>
      <c r="H101" s="13">
        <f t="shared" si="96"/>
        <v>0</v>
      </c>
      <c r="I101" s="165"/>
      <c r="J101" s="165"/>
      <c r="K101" s="129">
        <f t="shared" si="4"/>
        <v>1</v>
      </c>
      <c r="L101" s="13">
        <f t="shared" si="97"/>
        <v>0</v>
      </c>
      <c r="M101" s="13">
        <f t="shared" si="98"/>
        <v>0</v>
      </c>
      <c r="N101" s="166"/>
      <c r="O101" s="23">
        <f t="shared" si="99"/>
        <v>0</v>
      </c>
      <c r="P101" s="210"/>
      <c r="Q101" s="12"/>
    </row>
    <row r="102" spans="1:17" x14ac:dyDescent="0.2">
      <c r="A102" s="164"/>
      <c r="B102" s="164"/>
      <c r="C102" s="164"/>
      <c r="D102" s="164"/>
      <c r="E102" s="135"/>
      <c r="F102" s="20">
        <f t="shared" si="94"/>
        <v>0.30830000000000002</v>
      </c>
      <c r="G102" s="24">
        <f t="shared" si="95"/>
        <v>0</v>
      </c>
      <c r="H102" s="13">
        <f t="shared" si="96"/>
        <v>0</v>
      </c>
      <c r="I102" s="165"/>
      <c r="J102" s="165"/>
      <c r="K102" s="129">
        <f t="shared" si="4"/>
        <v>1</v>
      </c>
      <c r="L102" s="13">
        <f t="shared" si="97"/>
        <v>0</v>
      </c>
      <c r="M102" s="13">
        <f t="shared" si="98"/>
        <v>0</v>
      </c>
      <c r="N102" s="166"/>
      <c r="O102" s="23">
        <f t="shared" si="99"/>
        <v>0</v>
      </c>
      <c r="P102" s="210"/>
      <c r="Q102" s="12"/>
    </row>
    <row r="103" spans="1:17" x14ac:dyDescent="0.2">
      <c r="A103" s="164"/>
      <c r="B103" s="164"/>
      <c r="C103" s="164"/>
      <c r="D103" s="164"/>
      <c r="E103" s="135"/>
      <c r="F103" s="20">
        <f t="shared" si="94"/>
        <v>0.30830000000000002</v>
      </c>
      <c r="G103" s="24">
        <f t="shared" ref="G103:G117" si="100">E103*F103</f>
        <v>0</v>
      </c>
      <c r="H103" s="13">
        <f t="shared" ref="H103:H117" si="101">E103+G103</f>
        <v>0</v>
      </c>
      <c r="I103" s="165"/>
      <c r="J103" s="165"/>
      <c r="K103" s="129">
        <f t="shared" si="4"/>
        <v>1</v>
      </c>
      <c r="L103" s="13">
        <f t="shared" si="97"/>
        <v>0</v>
      </c>
      <c r="M103" s="13">
        <f t="shared" si="98"/>
        <v>0</v>
      </c>
      <c r="N103" s="166"/>
      <c r="O103" s="23">
        <f t="shared" si="99"/>
        <v>0</v>
      </c>
      <c r="P103" s="210"/>
      <c r="Q103" s="12"/>
    </row>
    <row r="104" spans="1:17" x14ac:dyDescent="0.2">
      <c r="A104" s="164"/>
      <c r="B104" s="164"/>
      <c r="C104" s="164"/>
      <c r="D104" s="164"/>
      <c r="E104" s="135"/>
      <c r="F104" s="20">
        <f t="shared" si="94"/>
        <v>0.30830000000000002</v>
      </c>
      <c r="G104" s="24">
        <f t="shared" si="100"/>
        <v>0</v>
      </c>
      <c r="H104" s="13">
        <f t="shared" si="101"/>
        <v>0</v>
      </c>
      <c r="I104" s="165"/>
      <c r="J104" s="165"/>
      <c r="K104" s="129">
        <f t="shared" si="4"/>
        <v>1</v>
      </c>
      <c r="L104" s="13">
        <f t="shared" si="97"/>
        <v>0</v>
      </c>
      <c r="M104" s="13">
        <f t="shared" si="98"/>
        <v>0</v>
      </c>
      <c r="N104" s="166"/>
      <c r="O104" s="23">
        <f t="shared" si="99"/>
        <v>0</v>
      </c>
      <c r="P104" s="210"/>
      <c r="Q104" s="12"/>
    </row>
    <row r="105" spans="1:17" x14ac:dyDescent="0.2">
      <c r="A105" s="164"/>
      <c r="B105" s="164"/>
      <c r="C105" s="164"/>
      <c r="D105" s="164"/>
      <c r="E105" s="135"/>
      <c r="F105" s="20">
        <f t="shared" si="94"/>
        <v>0.30830000000000002</v>
      </c>
      <c r="G105" s="24">
        <f t="shared" si="100"/>
        <v>0</v>
      </c>
      <c r="H105" s="13">
        <f t="shared" si="101"/>
        <v>0</v>
      </c>
      <c r="I105" s="165"/>
      <c r="J105" s="165"/>
      <c r="K105" s="129">
        <f t="shared" ref="K105:K115" si="102">1-J105-I105</f>
        <v>1</v>
      </c>
      <c r="L105" s="13">
        <f t="shared" ref="L105:L115" si="103">E105*K105</f>
        <v>0</v>
      </c>
      <c r="M105" s="13">
        <f t="shared" ref="M105:M115" si="104">G105*K105</f>
        <v>0</v>
      </c>
      <c r="N105" s="166"/>
      <c r="O105" s="23">
        <f t="shared" ref="O105:O115" si="105">N105*$H$15*K105</f>
        <v>0</v>
      </c>
      <c r="P105" s="210"/>
      <c r="Q105" s="12"/>
    </row>
    <row r="106" spans="1:17" x14ac:dyDescent="0.2">
      <c r="A106" s="164"/>
      <c r="B106" s="164"/>
      <c r="C106" s="164"/>
      <c r="D106" s="164"/>
      <c r="E106" s="135"/>
      <c r="F106" s="20">
        <f t="shared" si="94"/>
        <v>0.30830000000000002</v>
      </c>
      <c r="G106" s="24">
        <f t="shared" si="100"/>
        <v>0</v>
      </c>
      <c r="H106" s="13">
        <f t="shared" si="101"/>
        <v>0</v>
      </c>
      <c r="I106" s="165"/>
      <c r="J106" s="165"/>
      <c r="K106" s="129">
        <f t="shared" si="102"/>
        <v>1</v>
      </c>
      <c r="L106" s="13">
        <f t="shared" si="103"/>
        <v>0</v>
      </c>
      <c r="M106" s="13">
        <f t="shared" si="104"/>
        <v>0</v>
      </c>
      <c r="N106" s="166"/>
      <c r="O106" s="23">
        <f t="shared" si="105"/>
        <v>0</v>
      </c>
      <c r="P106" s="210"/>
      <c r="Q106" s="12"/>
    </row>
    <row r="107" spans="1:17" x14ac:dyDescent="0.2">
      <c r="A107" s="164"/>
      <c r="B107" s="336"/>
      <c r="C107" s="336"/>
      <c r="D107" s="164"/>
      <c r="E107" s="135"/>
      <c r="F107" s="20">
        <f t="shared" si="94"/>
        <v>0.30830000000000002</v>
      </c>
      <c r="G107" s="24">
        <f t="shared" ref="G107:G109" si="106">E107*F107</f>
        <v>0</v>
      </c>
      <c r="H107" s="13">
        <f t="shared" ref="H107:H109" si="107">E107+G107</f>
        <v>0</v>
      </c>
      <c r="I107" s="165"/>
      <c r="J107" s="165"/>
      <c r="K107" s="129">
        <f t="shared" si="102"/>
        <v>1</v>
      </c>
      <c r="L107" s="13">
        <f t="shared" si="103"/>
        <v>0</v>
      </c>
      <c r="M107" s="13">
        <f t="shared" si="104"/>
        <v>0</v>
      </c>
      <c r="N107" s="166"/>
      <c r="O107" s="23">
        <f t="shared" si="105"/>
        <v>0</v>
      </c>
      <c r="P107" s="210"/>
      <c r="Q107" s="12"/>
    </row>
    <row r="108" spans="1:17" x14ac:dyDescent="0.2">
      <c r="A108" s="164"/>
      <c r="B108" s="164"/>
      <c r="C108" s="164"/>
      <c r="D108" s="164"/>
      <c r="E108" s="135"/>
      <c r="F108" s="20">
        <f t="shared" si="94"/>
        <v>0.30830000000000002</v>
      </c>
      <c r="G108" s="24">
        <f t="shared" si="106"/>
        <v>0</v>
      </c>
      <c r="H108" s="13">
        <f t="shared" si="107"/>
        <v>0</v>
      </c>
      <c r="I108" s="165"/>
      <c r="J108" s="165"/>
      <c r="K108" s="129">
        <f t="shared" si="102"/>
        <v>1</v>
      </c>
      <c r="L108" s="13">
        <f t="shared" si="103"/>
        <v>0</v>
      </c>
      <c r="M108" s="13">
        <f t="shared" si="104"/>
        <v>0</v>
      </c>
      <c r="N108" s="166"/>
      <c r="O108" s="23">
        <f t="shared" si="105"/>
        <v>0</v>
      </c>
      <c r="P108" s="210"/>
      <c r="Q108" s="12"/>
    </row>
    <row r="109" spans="1:17" x14ac:dyDescent="0.2">
      <c r="A109" s="164"/>
      <c r="B109" s="164"/>
      <c r="C109" s="164"/>
      <c r="D109" s="164"/>
      <c r="E109" s="135"/>
      <c r="F109" s="20">
        <f t="shared" si="94"/>
        <v>0.30830000000000002</v>
      </c>
      <c r="G109" s="24">
        <f t="shared" si="106"/>
        <v>0</v>
      </c>
      <c r="H109" s="13">
        <f t="shared" si="107"/>
        <v>0</v>
      </c>
      <c r="I109" s="165"/>
      <c r="J109" s="165"/>
      <c r="K109" s="129">
        <f t="shared" ref="K109" si="108">1-J109-I109</f>
        <v>1</v>
      </c>
      <c r="L109" s="13">
        <f t="shared" ref="L109" si="109">E109*K109</f>
        <v>0</v>
      </c>
      <c r="M109" s="13">
        <f t="shared" ref="M109" si="110">G109*K109</f>
        <v>0</v>
      </c>
      <c r="N109" s="166"/>
      <c r="O109" s="23">
        <f t="shared" ref="O109" si="111">N109*$H$15*K109</f>
        <v>0</v>
      </c>
      <c r="P109" s="210"/>
      <c r="Q109" s="12"/>
    </row>
    <row r="110" spans="1:17" x14ac:dyDescent="0.2">
      <c r="A110" s="164"/>
      <c r="B110" s="164"/>
      <c r="C110" s="164"/>
      <c r="D110" s="164"/>
      <c r="E110" s="135"/>
      <c r="F110" s="20">
        <f t="shared" si="94"/>
        <v>0.30830000000000002</v>
      </c>
      <c r="G110" s="24">
        <f t="shared" si="100"/>
        <v>0</v>
      </c>
      <c r="H110" s="13">
        <f t="shared" si="101"/>
        <v>0</v>
      </c>
      <c r="I110" s="165"/>
      <c r="J110" s="165"/>
      <c r="K110" s="129">
        <f t="shared" si="102"/>
        <v>1</v>
      </c>
      <c r="L110" s="13">
        <f t="shared" si="103"/>
        <v>0</v>
      </c>
      <c r="M110" s="13">
        <f t="shared" si="104"/>
        <v>0</v>
      </c>
      <c r="N110" s="166"/>
      <c r="O110" s="23">
        <f t="shared" si="105"/>
        <v>0</v>
      </c>
      <c r="P110" s="210"/>
      <c r="Q110" s="12"/>
    </row>
    <row r="111" spans="1:17" x14ac:dyDescent="0.2">
      <c r="A111" s="164"/>
      <c r="B111" s="164"/>
      <c r="C111" s="164"/>
      <c r="D111" s="164"/>
      <c r="E111" s="135"/>
      <c r="F111" s="20">
        <f t="shared" si="94"/>
        <v>0.30830000000000002</v>
      </c>
      <c r="G111" s="24">
        <f t="shared" si="100"/>
        <v>0</v>
      </c>
      <c r="H111" s="13">
        <f t="shared" si="101"/>
        <v>0</v>
      </c>
      <c r="I111" s="165"/>
      <c r="J111" s="165"/>
      <c r="K111" s="129">
        <f t="shared" si="102"/>
        <v>1</v>
      </c>
      <c r="L111" s="13">
        <f t="shared" si="103"/>
        <v>0</v>
      </c>
      <c r="M111" s="13">
        <f t="shared" si="104"/>
        <v>0</v>
      </c>
      <c r="N111" s="166"/>
      <c r="O111" s="23">
        <f t="shared" si="105"/>
        <v>0</v>
      </c>
      <c r="P111" s="210"/>
      <c r="Q111" s="12"/>
    </row>
    <row r="112" spans="1:17" x14ac:dyDescent="0.2">
      <c r="A112" s="164"/>
      <c r="B112" s="164"/>
      <c r="C112" s="164"/>
      <c r="D112" s="164"/>
      <c r="E112" s="135"/>
      <c r="F112" s="20">
        <f t="shared" si="94"/>
        <v>0.30830000000000002</v>
      </c>
      <c r="G112" s="24">
        <f t="shared" si="100"/>
        <v>0</v>
      </c>
      <c r="H112" s="13">
        <f t="shared" si="101"/>
        <v>0</v>
      </c>
      <c r="I112" s="165"/>
      <c r="J112" s="165"/>
      <c r="K112" s="129">
        <f t="shared" si="102"/>
        <v>1</v>
      </c>
      <c r="L112" s="13">
        <f t="shared" si="103"/>
        <v>0</v>
      </c>
      <c r="M112" s="13">
        <f t="shared" si="104"/>
        <v>0</v>
      </c>
      <c r="N112" s="166"/>
      <c r="O112" s="23">
        <f t="shared" si="105"/>
        <v>0</v>
      </c>
      <c r="P112" s="210"/>
      <c r="Q112" s="12"/>
    </row>
    <row r="113" spans="1:17" x14ac:dyDescent="0.2">
      <c r="A113" s="164"/>
      <c r="B113" s="164"/>
      <c r="C113" s="164"/>
      <c r="D113" s="164"/>
      <c r="E113" s="135"/>
      <c r="F113" s="20">
        <f t="shared" si="94"/>
        <v>0.30830000000000002</v>
      </c>
      <c r="G113" s="24">
        <f t="shared" si="100"/>
        <v>0</v>
      </c>
      <c r="H113" s="13">
        <f t="shared" si="101"/>
        <v>0</v>
      </c>
      <c r="I113" s="165"/>
      <c r="J113" s="165"/>
      <c r="K113" s="129">
        <f t="shared" si="102"/>
        <v>1</v>
      </c>
      <c r="L113" s="13">
        <f t="shared" si="103"/>
        <v>0</v>
      </c>
      <c r="M113" s="13">
        <f t="shared" si="104"/>
        <v>0</v>
      </c>
      <c r="N113" s="166"/>
      <c r="O113" s="23">
        <f t="shared" si="105"/>
        <v>0</v>
      </c>
      <c r="P113" s="210"/>
      <c r="Q113" s="12"/>
    </row>
    <row r="114" spans="1:17" x14ac:dyDescent="0.2">
      <c r="A114" s="164"/>
      <c r="B114" s="164"/>
      <c r="C114" s="164"/>
      <c r="D114" s="164"/>
      <c r="E114" s="135"/>
      <c r="F114" s="20">
        <f t="shared" si="94"/>
        <v>0.30830000000000002</v>
      </c>
      <c r="G114" s="24">
        <f t="shared" ref="G114:G115" si="112">E114*F114</f>
        <v>0</v>
      </c>
      <c r="H114" s="13">
        <f t="shared" ref="H114:H115" si="113">E114+G114</f>
        <v>0</v>
      </c>
      <c r="I114" s="165"/>
      <c r="J114" s="165"/>
      <c r="K114" s="129">
        <f t="shared" si="102"/>
        <v>1</v>
      </c>
      <c r="L114" s="13">
        <f t="shared" si="103"/>
        <v>0</v>
      </c>
      <c r="M114" s="13">
        <f t="shared" si="104"/>
        <v>0</v>
      </c>
      <c r="N114" s="166"/>
      <c r="O114" s="23">
        <f t="shared" si="105"/>
        <v>0</v>
      </c>
      <c r="P114" s="210"/>
      <c r="Q114" s="12"/>
    </row>
    <row r="115" spans="1:17" x14ac:dyDescent="0.2">
      <c r="A115" s="164"/>
      <c r="B115" s="164"/>
      <c r="C115" s="164"/>
      <c r="D115" s="164"/>
      <c r="E115" s="135"/>
      <c r="F115" s="20">
        <f t="shared" si="94"/>
        <v>0.30830000000000002</v>
      </c>
      <c r="G115" s="24">
        <f t="shared" si="112"/>
        <v>0</v>
      </c>
      <c r="H115" s="13">
        <f t="shared" si="113"/>
        <v>0</v>
      </c>
      <c r="I115" s="165"/>
      <c r="J115" s="165"/>
      <c r="K115" s="129">
        <f t="shared" si="102"/>
        <v>1</v>
      </c>
      <c r="L115" s="13">
        <f t="shared" si="103"/>
        <v>0</v>
      </c>
      <c r="M115" s="13">
        <f t="shared" si="104"/>
        <v>0</v>
      </c>
      <c r="N115" s="166"/>
      <c r="O115" s="23">
        <f t="shared" si="105"/>
        <v>0</v>
      </c>
      <c r="P115" s="210"/>
      <c r="Q115" s="12"/>
    </row>
    <row r="116" spans="1:17" x14ac:dyDescent="0.2">
      <c r="A116" s="164"/>
      <c r="B116" s="164"/>
      <c r="C116" s="164"/>
      <c r="D116" s="164"/>
      <c r="E116" s="135"/>
      <c r="F116" s="20">
        <f t="shared" si="94"/>
        <v>0.30830000000000002</v>
      </c>
      <c r="G116" s="24">
        <f t="shared" si="100"/>
        <v>0</v>
      </c>
      <c r="H116" s="13">
        <f t="shared" si="101"/>
        <v>0</v>
      </c>
      <c r="I116" s="165"/>
      <c r="J116" s="165"/>
      <c r="K116" s="129">
        <f t="shared" si="4"/>
        <v>1</v>
      </c>
      <c r="L116" s="13">
        <f t="shared" si="97"/>
        <v>0</v>
      </c>
      <c r="M116" s="13">
        <f t="shared" si="98"/>
        <v>0</v>
      </c>
      <c r="N116" s="166"/>
      <c r="O116" s="23">
        <f t="shared" si="99"/>
        <v>0</v>
      </c>
      <c r="P116" s="210"/>
      <c r="Q116" s="12"/>
    </row>
    <row r="117" spans="1:17" x14ac:dyDescent="0.2">
      <c r="A117" s="164"/>
      <c r="B117" s="164"/>
      <c r="C117" s="164"/>
      <c r="D117" s="164"/>
      <c r="E117" s="135"/>
      <c r="F117" s="20">
        <f t="shared" si="94"/>
        <v>0.30830000000000002</v>
      </c>
      <c r="G117" s="24">
        <f t="shared" si="100"/>
        <v>0</v>
      </c>
      <c r="H117" s="13">
        <f t="shared" si="101"/>
        <v>0</v>
      </c>
      <c r="I117" s="165"/>
      <c r="J117" s="165"/>
      <c r="K117" s="129">
        <f t="shared" si="4"/>
        <v>1</v>
      </c>
      <c r="L117" s="13">
        <f t="shared" si="97"/>
        <v>0</v>
      </c>
      <c r="M117" s="13">
        <f t="shared" si="98"/>
        <v>0</v>
      </c>
      <c r="N117" s="166"/>
      <c r="O117" s="23">
        <f t="shared" si="99"/>
        <v>0</v>
      </c>
      <c r="P117" s="210"/>
      <c r="Q117" s="12"/>
    </row>
    <row r="118" spans="1:17" x14ac:dyDescent="0.2">
      <c r="A118" s="14"/>
      <c r="B118" s="335">
        <f>COUNTA(B99:B117)</f>
        <v>0</v>
      </c>
      <c r="C118" s="14"/>
      <c r="D118" s="14" t="s">
        <v>20</v>
      </c>
      <c r="E118" s="15">
        <f>SUM(E99:E117)</f>
        <v>0</v>
      </c>
      <c r="F118" s="21"/>
      <c r="G118" s="25">
        <f>SUM(G99:G117)</f>
        <v>0</v>
      </c>
      <c r="H118" s="15">
        <f>SUM(H99:H117)</f>
        <v>0</v>
      </c>
      <c r="I118" s="15"/>
      <c r="J118" s="15"/>
      <c r="K118" s="15"/>
      <c r="L118" s="15">
        <f>SUM(L99:L117)</f>
        <v>0</v>
      </c>
      <c r="M118" s="15">
        <f>SUM(M99:M117)</f>
        <v>0</v>
      </c>
      <c r="N118" s="45">
        <f>SUM(N99:N117)</f>
        <v>0</v>
      </c>
      <c r="O118" s="45">
        <f>SUM(O99:O117)</f>
        <v>0</v>
      </c>
      <c r="P118" s="45"/>
      <c r="Q118" s="14"/>
    </row>
    <row r="119" spans="1:17" x14ac:dyDescent="0.2">
      <c r="A119" s="12"/>
      <c r="B119" s="12"/>
      <c r="C119" s="12"/>
      <c r="D119" s="12"/>
      <c r="E119" s="13"/>
      <c r="F119" s="20"/>
      <c r="G119" s="24"/>
      <c r="H119" s="13"/>
      <c r="I119" s="129"/>
      <c r="J119" s="129"/>
      <c r="K119" s="129"/>
      <c r="L119" s="13"/>
      <c r="M119" s="13"/>
      <c r="N119" s="23"/>
      <c r="O119" s="23"/>
      <c r="P119" s="23"/>
      <c r="Q119" s="12"/>
    </row>
    <row r="120" spans="1:17" x14ac:dyDescent="0.2">
      <c r="A120" s="164"/>
      <c r="B120" s="164"/>
      <c r="C120" s="164"/>
      <c r="D120" s="164"/>
      <c r="E120" s="84">
        <f t="shared" ref="E120:E163" si="114">P120*N120</f>
        <v>0</v>
      </c>
      <c r="F120" s="20">
        <f t="shared" ref="F120:F163" si="115">$P$11</f>
        <v>0.38469999999999999</v>
      </c>
      <c r="G120" s="24">
        <f t="shared" ref="G120:G144" si="116">E120*F120</f>
        <v>0</v>
      </c>
      <c r="H120" s="13">
        <f t="shared" ref="H120:H144" si="117">E120+G120</f>
        <v>0</v>
      </c>
      <c r="I120" s="165"/>
      <c r="J120" s="165"/>
      <c r="K120" s="129">
        <f t="shared" si="4"/>
        <v>1</v>
      </c>
      <c r="L120" s="13">
        <f t="shared" ref="L120:L163" si="118">E120*K120</f>
        <v>0</v>
      </c>
      <c r="M120" s="13">
        <f t="shared" ref="M120:M163" si="119">G120*K120</f>
        <v>0</v>
      </c>
      <c r="N120" s="166"/>
      <c r="O120" s="23">
        <f t="shared" ref="O120:O163" si="120">N120*$H$15*K120</f>
        <v>0</v>
      </c>
      <c r="P120" s="233"/>
      <c r="Q120" s="12"/>
    </row>
    <row r="121" spans="1:17" x14ac:dyDescent="0.2">
      <c r="A121" s="164"/>
      <c r="B121" s="164"/>
      <c r="C121" s="164"/>
      <c r="D121" s="164"/>
      <c r="E121" s="84">
        <f t="shared" si="114"/>
        <v>0</v>
      </c>
      <c r="F121" s="20">
        <f t="shared" si="115"/>
        <v>0.38469999999999999</v>
      </c>
      <c r="G121" s="24">
        <f t="shared" ref="G121:G134" si="121">E121*F121</f>
        <v>0</v>
      </c>
      <c r="H121" s="13">
        <f t="shared" ref="H121:H134" si="122">E121+G121</f>
        <v>0</v>
      </c>
      <c r="I121" s="165"/>
      <c r="J121" s="165"/>
      <c r="K121" s="129">
        <f t="shared" si="4"/>
        <v>1</v>
      </c>
      <c r="L121" s="13">
        <f t="shared" si="118"/>
        <v>0</v>
      </c>
      <c r="M121" s="13">
        <f t="shared" si="119"/>
        <v>0</v>
      </c>
      <c r="N121" s="166"/>
      <c r="O121" s="23">
        <f t="shared" si="120"/>
        <v>0</v>
      </c>
      <c r="P121" s="233"/>
      <c r="Q121" s="12"/>
    </row>
    <row r="122" spans="1:17" x14ac:dyDescent="0.2">
      <c r="A122" s="164"/>
      <c r="B122" s="164"/>
      <c r="C122" s="164"/>
      <c r="D122" s="164"/>
      <c r="E122" s="84">
        <f t="shared" si="114"/>
        <v>0</v>
      </c>
      <c r="F122" s="20">
        <f t="shared" si="115"/>
        <v>0.38469999999999999</v>
      </c>
      <c r="G122" s="24">
        <f t="shared" si="121"/>
        <v>0</v>
      </c>
      <c r="H122" s="13">
        <f t="shared" si="122"/>
        <v>0</v>
      </c>
      <c r="I122" s="165"/>
      <c r="J122" s="165"/>
      <c r="K122" s="129">
        <f t="shared" si="4"/>
        <v>1</v>
      </c>
      <c r="L122" s="13">
        <f t="shared" si="118"/>
        <v>0</v>
      </c>
      <c r="M122" s="13">
        <f t="shared" si="119"/>
        <v>0</v>
      </c>
      <c r="N122" s="166"/>
      <c r="O122" s="23">
        <f t="shared" si="120"/>
        <v>0</v>
      </c>
      <c r="P122" s="233"/>
      <c r="Q122" s="12"/>
    </row>
    <row r="123" spans="1:17" x14ac:dyDescent="0.2">
      <c r="A123" s="164"/>
      <c r="B123" s="164"/>
      <c r="C123" s="164"/>
      <c r="D123" s="164"/>
      <c r="E123" s="84">
        <f t="shared" si="114"/>
        <v>0</v>
      </c>
      <c r="F123" s="20">
        <f t="shared" si="115"/>
        <v>0.38469999999999999</v>
      </c>
      <c r="G123" s="24">
        <f t="shared" si="121"/>
        <v>0</v>
      </c>
      <c r="H123" s="13">
        <f t="shared" si="122"/>
        <v>0</v>
      </c>
      <c r="I123" s="165"/>
      <c r="J123" s="165"/>
      <c r="K123" s="129">
        <f t="shared" si="4"/>
        <v>1</v>
      </c>
      <c r="L123" s="13">
        <f t="shared" si="118"/>
        <v>0</v>
      </c>
      <c r="M123" s="13">
        <f t="shared" si="119"/>
        <v>0</v>
      </c>
      <c r="N123" s="166"/>
      <c r="O123" s="23">
        <f t="shared" si="120"/>
        <v>0</v>
      </c>
      <c r="P123" s="233"/>
      <c r="Q123" s="12"/>
    </row>
    <row r="124" spans="1:17" x14ac:dyDescent="0.2">
      <c r="A124" s="164"/>
      <c r="B124" s="164"/>
      <c r="C124" s="164"/>
      <c r="D124" s="164"/>
      <c r="E124" s="84">
        <f t="shared" si="114"/>
        <v>0</v>
      </c>
      <c r="F124" s="20">
        <f t="shared" si="115"/>
        <v>0.38469999999999999</v>
      </c>
      <c r="G124" s="24">
        <f t="shared" si="121"/>
        <v>0</v>
      </c>
      <c r="H124" s="13">
        <f t="shared" si="122"/>
        <v>0</v>
      </c>
      <c r="I124" s="165"/>
      <c r="J124" s="165"/>
      <c r="K124" s="129">
        <f t="shared" si="4"/>
        <v>1</v>
      </c>
      <c r="L124" s="13">
        <f t="shared" si="118"/>
        <v>0</v>
      </c>
      <c r="M124" s="13">
        <f t="shared" si="119"/>
        <v>0</v>
      </c>
      <c r="N124" s="166"/>
      <c r="O124" s="23">
        <f t="shared" si="120"/>
        <v>0</v>
      </c>
      <c r="P124" s="233"/>
      <c r="Q124" s="12"/>
    </row>
    <row r="125" spans="1:17" x14ac:dyDescent="0.2">
      <c r="A125" s="164"/>
      <c r="B125" s="164"/>
      <c r="C125" s="164"/>
      <c r="D125" s="164"/>
      <c r="E125" s="84">
        <f t="shared" si="114"/>
        <v>0</v>
      </c>
      <c r="F125" s="20">
        <f t="shared" si="115"/>
        <v>0.38469999999999999</v>
      </c>
      <c r="G125" s="24">
        <f t="shared" si="121"/>
        <v>0</v>
      </c>
      <c r="H125" s="13">
        <f t="shared" si="122"/>
        <v>0</v>
      </c>
      <c r="I125" s="165"/>
      <c r="J125" s="165"/>
      <c r="K125" s="129">
        <f t="shared" si="4"/>
        <v>1</v>
      </c>
      <c r="L125" s="13">
        <f t="shared" si="118"/>
        <v>0</v>
      </c>
      <c r="M125" s="13">
        <f t="shared" si="119"/>
        <v>0</v>
      </c>
      <c r="N125" s="166"/>
      <c r="O125" s="23">
        <f t="shared" si="120"/>
        <v>0</v>
      </c>
      <c r="P125" s="233"/>
      <c r="Q125" s="12"/>
    </row>
    <row r="126" spans="1:17" x14ac:dyDescent="0.2">
      <c r="A126" s="164"/>
      <c r="B126" s="164"/>
      <c r="C126" s="164"/>
      <c r="D126" s="164"/>
      <c r="E126" s="84">
        <f t="shared" si="114"/>
        <v>0</v>
      </c>
      <c r="F126" s="20">
        <f t="shared" si="115"/>
        <v>0.38469999999999999</v>
      </c>
      <c r="G126" s="24">
        <f t="shared" si="121"/>
        <v>0</v>
      </c>
      <c r="H126" s="13">
        <f t="shared" si="122"/>
        <v>0</v>
      </c>
      <c r="I126" s="165"/>
      <c r="J126" s="165"/>
      <c r="K126" s="129">
        <f t="shared" si="4"/>
        <v>1</v>
      </c>
      <c r="L126" s="13">
        <f t="shared" si="118"/>
        <v>0</v>
      </c>
      <c r="M126" s="13">
        <f t="shared" si="119"/>
        <v>0</v>
      </c>
      <c r="N126" s="166"/>
      <c r="O126" s="23">
        <f t="shared" si="120"/>
        <v>0</v>
      </c>
      <c r="P126" s="233"/>
      <c r="Q126" s="12"/>
    </row>
    <row r="127" spans="1:17" x14ac:dyDescent="0.2">
      <c r="A127" s="164"/>
      <c r="B127" s="164"/>
      <c r="C127" s="164"/>
      <c r="D127" s="164"/>
      <c r="E127" s="84">
        <f t="shared" si="114"/>
        <v>0</v>
      </c>
      <c r="F127" s="20">
        <f t="shared" si="115"/>
        <v>0.38469999999999999</v>
      </c>
      <c r="G127" s="24">
        <f t="shared" si="121"/>
        <v>0</v>
      </c>
      <c r="H127" s="13">
        <f t="shared" si="122"/>
        <v>0</v>
      </c>
      <c r="I127" s="165"/>
      <c r="J127" s="165"/>
      <c r="K127" s="129">
        <f t="shared" si="4"/>
        <v>1</v>
      </c>
      <c r="L127" s="13">
        <f t="shared" si="118"/>
        <v>0</v>
      </c>
      <c r="M127" s="13">
        <f t="shared" si="119"/>
        <v>0</v>
      </c>
      <c r="N127" s="166"/>
      <c r="O127" s="23">
        <f t="shared" si="120"/>
        <v>0</v>
      </c>
      <c r="P127" s="233"/>
      <c r="Q127" s="12"/>
    </row>
    <row r="128" spans="1:17" x14ac:dyDescent="0.2">
      <c r="A128" s="164"/>
      <c r="B128" s="164"/>
      <c r="C128" s="164"/>
      <c r="D128" s="164"/>
      <c r="E128" s="84">
        <f t="shared" si="114"/>
        <v>0</v>
      </c>
      <c r="F128" s="20">
        <f t="shared" si="115"/>
        <v>0.38469999999999999</v>
      </c>
      <c r="G128" s="24">
        <f t="shared" si="121"/>
        <v>0</v>
      </c>
      <c r="H128" s="13">
        <f t="shared" si="122"/>
        <v>0</v>
      </c>
      <c r="I128" s="165"/>
      <c r="J128" s="165"/>
      <c r="K128" s="129">
        <f t="shared" si="4"/>
        <v>1</v>
      </c>
      <c r="L128" s="13">
        <f t="shared" si="118"/>
        <v>0</v>
      </c>
      <c r="M128" s="13">
        <f t="shared" si="119"/>
        <v>0</v>
      </c>
      <c r="N128" s="166"/>
      <c r="O128" s="23">
        <f t="shared" si="120"/>
        <v>0</v>
      </c>
      <c r="P128" s="233"/>
      <c r="Q128" s="12"/>
    </row>
    <row r="129" spans="1:17" x14ac:dyDescent="0.2">
      <c r="A129" s="164"/>
      <c r="B129" s="164"/>
      <c r="C129" s="164"/>
      <c r="D129" s="164"/>
      <c r="E129" s="84">
        <f t="shared" ref="E129:E134" si="123">P129*N129</f>
        <v>0</v>
      </c>
      <c r="F129" s="20">
        <f t="shared" si="115"/>
        <v>0.38469999999999999</v>
      </c>
      <c r="G129" s="24">
        <f t="shared" si="121"/>
        <v>0</v>
      </c>
      <c r="H129" s="13">
        <f t="shared" si="122"/>
        <v>0</v>
      </c>
      <c r="I129" s="165"/>
      <c r="J129" s="165"/>
      <c r="K129" s="129">
        <f t="shared" ref="K129:K134" si="124">1-J129-I129</f>
        <v>1</v>
      </c>
      <c r="L129" s="13">
        <f t="shared" ref="L129:L134" si="125">E129*K129</f>
        <v>0</v>
      </c>
      <c r="M129" s="13">
        <f t="shared" ref="M129:M134" si="126">G129*K129</f>
        <v>0</v>
      </c>
      <c r="N129" s="166"/>
      <c r="O129" s="23">
        <f t="shared" ref="O129:O134" si="127">N129*$H$15*K129</f>
        <v>0</v>
      </c>
      <c r="P129" s="233"/>
      <c r="Q129" s="12"/>
    </row>
    <row r="130" spans="1:17" x14ac:dyDescent="0.2">
      <c r="A130" s="164"/>
      <c r="B130" s="164"/>
      <c r="C130" s="164"/>
      <c r="D130" s="164"/>
      <c r="E130" s="84">
        <f t="shared" si="123"/>
        <v>0</v>
      </c>
      <c r="F130" s="20">
        <f t="shared" si="115"/>
        <v>0.38469999999999999</v>
      </c>
      <c r="G130" s="24">
        <f t="shared" si="121"/>
        <v>0</v>
      </c>
      <c r="H130" s="13">
        <f t="shared" si="122"/>
        <v>0</v>
      </c>
      <c r="I130" s="165"/>
      <c r="J130" s="165"/>
      <c r="K130" s="129">
        <f t="shared" si="124"/>
        <v>1</v>
      </c>
      <c r="L130" s="13">
        <f t="shared" si="125"/>
        <v>0</v>
      </c>
      <c r="M130" s="13">
        <f t="shared" si="126"/>
        <v>0</v>
      </c>
      <c r="N130" s="166"/>
      <c r="O130" s="23">
        <f t="shared" si="127"/>
        <v>0</v>
      </c>
      <c r="P130" s="233"/>
      <c r="Q130" s="12"/>
    </row>
    <row r="131" spans="1:17" x14ac:dyDescent="0.2">
      <c r="A131" s="164"/>
      <c r="B131" s="164"/>
      <c r="C131" s="164"/>
      <c r="D131" s="164"/>
      <c r="E131" s="84">
        <f t="shared" si="123"/>
        <v>0</v>
      </c>
      <c r="F131" s="20">
        <f t="shared" si="115"/>
        <v>0.38469999999999999</v>
      </c>
      <c r="G131" s="24">
        <f t="shared" si="121"/>
        <v>0</v>
      </c>
      <c r="H131" s="13">
        <f t="shared" si="122"/>
        <v>0</v>
      </c>
      <c r="I131" s="165"/>
      <c r="J131" s="165"/>
      <c r="K131" s="129">
        <f t="shared" si="124"/>
        <v>1</v>
      </c>
      <c r="L131" s="13">
        <f t="shared" si="125"/>
        <v>0</v>
      </c>
      <c r="M131" s="13">
        <f t="shared" si="126"/>
        <v>0</v>
      </c>
      <c r="N131" s="166"/>
      <c r="O131" s="23">
        <f t="shared" si="127"/>
        <v>0</v>
      </c>
      <c r="P131" s="233"/>
      <c r="Q131" s="12"/>
    </row>
    <row r="132" spans="1:17" x14ac:dyDescent="0.2">
      <c r="A132" s="164"/>
      <c r="B132" s="164"/>
      <c r="C132" s="164"/>
      <c r="D132" s="164"/>
      <c r="E132" s="84">
        <f t="shared" si="123"/>
        <v>0</v>
      </c>
      <c r="F132" s="20">
        <f t="shared" si="115"/>
        <v>0.38469999999999999</v>
      </c>
      <c r="G132" s="24">
        <f t="shared" si="121"/>
        <v>0</v>
      </c>
      <c r="H132" s="13">
        <f t="shared" si="122"/>
        <v>0</v>
      </c>
      <c r="I132" s="165"/>
      <c r="J132" s="165"/>
      <c r="K132" s="129">
        <f t="shared" si="124"/>
        <v>1</v>
      </c>
      <c r="L132" s="13">
        <f t="shared" si="125"/>
        <v>0</v>
      </c>
      <c r="M132" s="13">
        <f t="shared" si="126"/>
        <v>0</v>
      </c>
      <c r="N132" s="166"/>
      <c r="O132" s="23">
        <f t="shared" si="127"/>
        <v>0</v>
      </c>
      <c r="P132" s="233"/>
      <c r="Q132" s="12"/>
    </row>
    <row r="133" spans="1:17" x14ac:dyDescent="0.2">
      <c r="A133" s="164"/>
      <c r="B133" s="164"/>
      <c r="C133" s="164"/>
      <c r="D133" s="164"/>
      <c r="E133" s="84">
        <f t="shared" si="123"/>
        <v>0</v>
      </c>
      <c r="F133" s="20">
        <f t="shared" si="115"/>
        <v>0.38469999999999999</v>
      </c>
      <c r="G133" s="24">
        <f t="shared" si="121"/>
        <v>0</v>
      </c>
      <c r="H133" s="13">
        <f t="shared" si="122"/>
        <v>0</v>
      </c>
      <c r="I133" s="165"/>
      <c r="J133" s="165"/>
      <c r="K133" s="129">
        <f t="shared" si="124"/>
        <v>1</v>
      </c>
      <c r="L133" s="13">
        <f t="shared" si="125"/>
        <v>0</v>
      </c>
      <c r="M133" s="13">
        <f t="shared" si="126"/>
        <v>0</v>
      </c>
      <c r="N133" s="166"/>
      <c r="O133" s="23">
        <f t="shared" si="127"/>
        <v>0</v>
      </c>
      <c r="P133" s="233"/>
      <c r="Q133" s="12"/>
    </row>
    <row r="134" spans="1:17" x14ac:dyDescent="0.2">
      <c r="A134" s="164"/>
      <c r="B134" s="164"/>
      <c r="C134" s="164"/>
      <c r="D134" s="164"/>
      <c r="E134" s="84">
        <f t="shared" si="123"/>
        <v>0</v>
      </c>
      <c r="F134" s="20">
        <f t="shared" si="115"/>
        <v>0.38469999999999999</v>
      </c>
      <c r="G134" s="24">
        <f t="shared" si="121"/>
        <v>0</v>
      </c>
      <c r="H134" s="13">
        <f t="shared" si="122"/>
        <v>0</v>
      </c>
      <c r="I134" s="165"/>
      <c r="J134" s="165"/>
      <c r="K134" s="129">
        <f t="shared" si="124"/>
        <v>1</v>
      </c>
      <c r="L134" s="13">
        <f t="shared" si="125"/>
        <v>0</v>
      </c>
      <c r="M134" s="13">
        <f t="shared" si="126"/>
        <v>0</v>
      </c>
      <c r="N134" s="166"/>
      <c r="O134" s="23">
        <f t="shared" si="127"/>
        <v>0</v>
      </c>
      <c r="P134" s="233"/>
      <c r="Q134" s="12"/>
    </row>
    <row r="135" spans="1:17" x14ac:dyDescent="0.2">
      <c r="A135" s="164"/>
      <c r="B135" s="164"/>
      <c r="C135" s="164"/>
      <c r="D135" s="164"/>
      <c r="E135" s="84">
        <f t="shared" ref="E135:E144" si="128">P135*N135</f>
        <v>0</v>
      </c>
      <c r="F135" s="20">
        <f t="shared" si="115"/>
        <v>0.38469999999999999</v>
      </c>
      <c r="G135" s="24">
        <f t="shared" si="116"/>
        <v>0</v>
      </c>
      <c r="H135" s="13">
        <f t="shared" si="117"/>
        <v>0</v>
      </c>
      <c r="I135" s="165"/>
      <c r="J135" s="165"/>
      <c r="K135" s="129">
        <f t="shared" ref="K135:K144" si="129">1-J135-I135</f>
        <v>1</v>
      </c>
      <c r="L135" s="13">
        <f t="shared" ref="L135:L144" si="130">E135*K135</f>
        <v>0</v>
      </c>
      <c r="M135" s="13">
        <f t="shared" ref="M135:M144" si="131">G135*K135</f>
        <v>0</v>
      </c>
      <c r="N135" s="166"/>
      <c r="O135" s="23">
        <f t="shared" ref="O135:O144" si="132">N135*$H$15*K135</f>
        <v>0</v>
      </c>
      <c r="P135" s="233"/>
      <c r="Q135" s="12"/>
    </row>
    <row r="136" spans="1:17" x14ac:dyDescent="0.2">
      <c r="A136" s="164"/>
      <c r="B136" s="164"/>
      <c r="C136" s="164"/>
      <c r="D136" s="164"/>
      <c r="E136" s="84">
        <f t="shared" si="128"/>
        <v>0</v>
      </c>
      <c r="F136" s="20">
        <f t="shared" si="115"/>
        <v>0.38469999999999999</v>
      </c>
      <c r="G136" s="24">
        <f t="shared" si="116"/>
        <v>0</v>
      </c>
      <c r="H136" s="13">
        <f t="shared" si="117"/>
        <v>0</v>
      </c>
      <c r="I136" s="165"/>
      <c r="J136" s="165"/>
      <c r="K136" s="129">
        <f t="shared" si="129"/>
        <v>1</v>
      </c>
      <c r="L136" s="13">
        <f t="shared" si="130"/>
        <v>0</v>
      </c>
      <c r="M136" s="13">
        <f t="shared" si="131"/>
        <v>0</v>
      </c>
      <c r="N136" s="166"/>
      <c r="O136" s="23">
        <f t="shared" si="132"/>
        <v>0</v>
      </c>
      <c r="P136" s="233"/>
      <c r="Q136" s="12"/>
    </row>
    <row r="137" spans="1:17" x14ac:dyDescent="0.2">
      <c r="A137" s="164"/>
      <c r="B137" s="164"/>
      <c r="C137" s="164"/>
      <c r="D137" s="164"/>
      <c r="E137" s="84">
        <f t="shared" si="128"/>
        <v>0</v>
      </c>
      <c r="F137" s="20">
        <f t="shared" si="115"/>
        <v>0.38469999999999999</v>
      </c>
      <c r="G137" s="24">
        <f t="shared" si="116"/>
        <v>0</v>
      </c>
      <c r="H137" s="13">
        <f t="shared" si="117"/>
        <v>0</v>
      </c>
      <c r="I137" s="165"/>
      <c r="J137" s="165"/>
      <c r="K137" s="129">
        <f t="shared" si="129"/>
        <v>1</v>
      </c>
      <c r="L137" s="13">
        <f t="shared" si="130"/>
        <v>0</v>
      </c>
      <c r="M137" s="13">
        <f t="shared" si="131"/>
        <v>0</v>
      </c>
      <c r="N137" s="166"/>
      <c r="O137" s="23">
        <f t="shared" si="132"/>
        <v>0</v>
      </c>
      <c r="P137" s="233"/>
      <c r="Q137" s="12"/>
    </row>
    <row r="138" spans="1:17" x14ac:dyDescent="0.2">
      <c r="A138" s="164"/>
      <c r="B138" s="164"/>
      <c r="C138" s="164"/>
      <c r="D138" s="164"/>
      <c r="E138" s="84">
        <f t="shared" si="128"/>
        <v>0</v>
      </c>
      <c r="F138" s="20">
        <f t="shared" si="115"/>
        <v>0.38469999999999999</v>
      </c>
      <c r="G138" s="24">
        <f t="shared" si="116"/>
        <v>0</v>
      </c>
      <c r="H138" s="13">
        <f t="shared" si="117"/>
        <v>0</v>
      </c>
      <c r="I138" s="165"/>
      <c r="J138" s="165"/>
      <c r="K138" s="129">
        <f t="shared" si="129"/>
        <v>1</v>
      </c>
      <c r="L138" s="13">
        <f t="shared" si="130"/>
        <v>0</v>
      </c>
      <c r="M138" s="13">
        <f t="shared" si="131"/>
        <v>0</v>
      </c>
      <c r="N138" s="166"/>
      <c r="O138" s="23">
        <f t="shared" si="132"/>
        <v>0</v>
      </c>
      <c r="P138" s="233"/>
      <c r="Q138" s="12"/>
    </row>
    <row r="139" spans="1:17" x14ac:dyDescent="0.2">
      <c r="A139" s="164"/>
      <c r="B139" s="164"/>
      <c r="C139" s="164"/>
      <c r="D139" s="164"/>
      <c r="E139" s="84">
        <f t="shared" si="128"/>
        <v>0</v>
      </c>
      <c r="F139" s="20">
        <f t="shared" si="115"/>
        <v>0.38469999999999999</v>
      </c>
      <c r="G139" s="24">
        <f t="shared" si="116"/>
        <v>0</v>
      </c>
      <c r="H139" s="13">
        <f t="shared" si="117"/>
        <v>0</v>
      </c>
      <c r="I139" s="165"/>
      <c r="J139" s="165"/>
      <c r="K139" s="129">
        <f t="shared" si="129"/>
        <v>1</v>
      </c>
      <c r="L139" s="13">
        <f t="shared" si="130"/>
        <v>0</v>
      </c>
      <c r="M139" s="13">
        <f t="shared" si="131"/>
        <v>0</v>
      </c>
      <c r="N139" s="166"/>
      <c r="O139" s="23">
        <f t="shared" si="132"/>
        <v>0</v>
      </c>
      <c r="P139" s="233"/>
      <c r="Q139" s="12"/>
    </row>
    <row r="140" spans="1:17" x14ac:dyDescent="0.2">
      <c r="A140" s="164"/>
      <c r="B140" s="164"/>
      <c r="C140" s="164"/>
      <c r="D140" s="164"/>
      <c r="E140" s="84">
        <f t="shared" si="128"/>
        <v>0</v>
      </c>
      <c r="F140" s="20">
        <f t="shared" si="115"/>
        <v>0.38469999999999999</v>
      </c>
      <c r="G140" s="24">
        <f t="shared" si="116"/>
        <v>0</v>
      </c>
      <c r="H140" s="13">
        <f t="shared" si="117"/>
        <v>0</v>
      </c>
      <c r="I140" s="165"/>
      <c r="J140" s="165"/>
      <c r="K140" s="129">
        <f t="shared" si="129"/>
        <v>1</v>
      </c>
      <c r="L140" s="13">
        <f t="shared" si="130"/>
        <v>0</v>
      </c>
      <c r="M140" s="13">
        <f t="shared" si="131"/>
        <v>0</v>
      </c>
      <c r="N140" s="166"/>
      <c r="O140" s="23">
        <f t="shared" si="132"/>
        <v>0</v>
      </c>
      <c r="P140" s="233"/>
      <c r="Q140" s="12"/>
    </row>
    <row r="141" spans="1:17" x14ac:dyDescent="0.2">
      <c r="A141" s="164"/>
      <c r="B141" s="164"/>
      <c r="C141" s="164"/>
      <c r="D141" s="164"/>
      <c r="E141" s="84">
        <f t="shared" si="128"/>
        <v>0</v>
      </c>
      <c r="F141" s="20">
        <f t="shared" si="115"/>
        <v>0.38469999999999999</v>
      </c>
      <c r="G141" s="24">
        <f t="shared" si="116"/>
        <v>0</v>
      </c>
      <c r="H141" s="13">
        <f t="shared" si="117"/>
        <v>0</v>
      </c>
      <c r="I141" s="165"/>
      <c r="J141" s="165"/>
      <c r="K141" s="129">
        <f t="shared" si="129"/>
        <v>1</v>
      </c>
      <c r="L141" s="13">
        <f t="shared" si="130"/>
        <v>0</v>
      </c>
      <c r="M141" s="13">
        <f t="shared" si="131"/>
        <v>0</v>
      </c>
      <c r="N141" s="166"/>
      <c r="O141" s="23">
        <f t="shared" si="132"/>
        <v>0</v>
      </c>
      <c r="P141" s="233"/>
      <c r="Q141" s="12"/>
    </row>
    <row r="142" spans="1:17" x14ac:dyDescent="0.2">
      <c r="A142" s="164"/>
      <c r="B142" s="164"/>
      <c r="C142" s="164"/>
      <c r="D142" s="164"/>
      <c r="E142" s="84">
        <f t="shared" si="128"/>
        <v>0</v>
      </c>
      <c r="F142" s="20">
        <f t="shared" si="115"/>
        <v>0.38469999999999999</v>
      </c>
      <c r="G142" s="24">
        <f t="shared" si="116"/>
        <v>0</v>
      </c>
      <c r="H142" s="13">
        <f t="shared" si="117"/>
        <v>0</v>
      </c>
      <c r="I142" s="165"/>
      <c r="J142" s="165"/>
      <c r="K142" s="129">
        <f t="shared" si="129"/>
        <v>1</v>
      </c>
      <c r="L142" s="13">
        <f t="shared" si="130"/>
        <v>0</v>
      </c>
      <c r="M142" s="13">
        <f t="shared" si="131"/>
        <v>0</v>
      </c>
      <c r="N142" s="166"/>
      <c r="O142" s="23">
        <f t="shared" si="132"/>
        <v>0</v>
      </c>
      <c r="P142" s="233"/>
      <c r="Q142" s="12"/>
    </row>
    <row r="143" spans="1:17" x14ac:dyDescent="0.2">
      <c r="A143" s="164"/>
      <c r="B143" s="164"/>
      <c r="C143" s="164"/>
      <c r="D143" s="164"/>
      <c r="E143" s="84">
        <f t="shared" si="128"/>
        <v>0</v>
      </c>
      <c r="F143" s="20">
        <f t="shared" si="115"/>
        <v>0.38469999999999999</v>
      </c>
      <c r="G143" s="24">
        <f t="shared" si="116"/>
        <v>0</v>
      </c>
      <c r="H143" s="13">
        <f t="shared" si="117"/>
        <v>0</v>
      </c>
      <c r="I143" s="165"/>
      <c r="J143" s="165"/>
      <c r="K143" s="129">
        <f t="shared" si="129"/>
        <v>1</v>
      </c>
      <c r="L143" s="13">
        <f t="shared" si="130"/>
        <v>0</v>
      </c>
      <c r="M143" s="13">
        <f t="shared" si="131"/>
        <v>0</v>
      </c>
      <c r="N143" s="166"/>
      <c r="O143" s="23">
        <f t="shared" si="132"/>
        <v>0</v>
      </c>
      <c r="P143" s="233"/>
      <c r="Q143" s="12"/>
    </row>
    <row r="144" spans="1:17" x14ac:dyDescent="0.2">
      <c r="A144" s="164"/>
      <c r="B144" s="164"/>
      <c r="C144" s="164"/>
      <c r="D144" s="164"/>
      <c r="E144" s="84">
        <f t="shared" si="128"/>
        <v>0</v>
      </c>
      <c r="F144" s="20">
        <f t="shared" si="115"/>
        <v>0.38469999999999999</v>
      </c>
      <c r="G144" s="24">
        <f t="shared" si="116"/>
        <v>0</v>
      </c>
      <c r="H144" s="13">
        <f t="shared" si="117"/>
        <v>0</v>
      </c>
      <c r="I144" s="165"/>
      <c r="J144" s="165"/>
      <c r="K144" s="129">
        <f t="shared" si="129"/>
        <v>1</v>
      </c>
      <c r="L144" s="13">
        <f t="shared" si="130"/>
        <v>0</v>
      </c>
      <c r="M144" s="13">
        <f t="shared" si="131"/>
        <v>0</v>
      </c>
      <c r="N144" s="166"/>
      <c r="O144" s="23">
        <f t="shared" si="132"/>
        <v>0</v>
      </c>
      <c r="P144" s="233"/>
      <c r="Q144" s="12"/>
    </row>
    <row r="145" spans="1:17" x14ac:dyDescent="0.2">
      <c r="A145" s="164"/>
      <c r="B145" s="164"/>
      <c r="C145" s="164"/>
      <c r="D145" s="164"/>
      <c r="E145" s="84">
        <f t="shared" si="114"/>
        <v>0</v>
      </c>
      <c r="F145" s="20">
        <f t="shared" si="115"/>
        <v>0.38469999999999999</v>
      </c>
      <c r="G145" s="24">
        <f t="shared" ref="G145:G163" si="133">E145*F145</f>
        <v>0</v>
      </c>
      <c r="H145" s="13">
        <f t="shared" ref="H145:H163" si="134">E145+G145</f>
        <v>0</v>
      </c>
      <c r="I145" s="165"/>
      <c r="J145" s="165"/>
      <c r="K145" s="129">
        <f t="shared" si="4"/>
        <v>1</v>
      </c>
      <c r="L145" s="13">
        <f t="shared" si="118"/>
        <v>0</v>
      </c>
      <c r="M145" s="13">
        <f t="shared" si="119"/>
        <v>0</v>
      </c>
      <c r="N145" s="166"/>
      <c r="O145" s="23">
        <f t="shared" si="120"/>
        <v>0</v>
      </c>
      <c r="P145" s="233"/>
      <c r="Q145" s="12"/>
    </row>
    <row r="146" spans="1:17" x14ac:dyDescent="0.2">
      <c r="A146" s="164"/>
      <c r="B146" s="164"/>
      <c r="C146" s="164"/>
      <c r="D146" s="164"/>
      <c r="E146" s="84">
        <f t="shared" si="114"/>
        <v>0</v>
      </c>
      <c r="F146" s="20">
        <f t="shared" si="115"/>
        <v>0.38469999999999999</v>
      </c>
      <c r="G146" s="24">
        <f t="shared" si="133"/>
        <v>0</v>
      </c>
      <c r="H146" s="13">
        <f t="shared" si="134"/>
        <v>0</v>
      </c>
      <c r="I146" s="165"/>
      <c r="J146" s="165"/>
      <c r="K146" s="129">
        <f t="shared" si="4"/>
        <v>1</v>
      </c>
      <c r="L146" s="13">
        <f t="shared" si="118"/>
        <v>0</v>
      </c>
      <c r="M146" s="13">
        <f t="shared" si="119"/>
        <v>0</v>
      </c>
      <c r="N146" s="166"/>
      <c r="O146" s="23">
        <f t="shared" si="120"/>
        <v>0</v>
      </c>
      <c r="P146" s="233"/>
      <c r="Q146" s="12"/>
    </row>
    <row r="147" spans="1:17" x14ac:dyDescent="0.2">
      <c r="A147" s="164"/>
      <c r="B147" s="164"/>
      <c r="C147" s="164"/>
      <c r="D147" s="164"/>
      <c r="E147" s="84">
        <f t="shared" si="114"/>
        <v>0</v>
      </c>
      <c r="F147" s="20">
        <f t="shared" si="115"/>
        <v>0.38469999999999999</v>
      </c>
      <c r="G147" s="24">
        <f t="shared" si="133"/>
        <v>0</v>
      </c>
      <c r="H147" s="13">
        <f t="shared" si="134"/>
        <v>0</v>
      </c>
      <c r="I147" s="165"/>
      <c r="J147" s="165"/>
      <c r="K147" s="129">
        <f t="shared" si="4"/>
        <v>1</v>
      </c>
      <c r="L147" s="13">
        <f t="shared" si="118"/>
        <v>0</v>
      </c>
      <c r="M147" s="13">
        <f t="shared" si="119"/>
        <v>0</v>
      </c>
      <c r="N147" s="166"/>
      <c r="O147" s="23">
        <f t="shared" si="120"/>
        <v>0</v>
      </c>
      <c r="P147" s="233"/>
      <c r="Q147" s="12"/>
    </row>
    <row r="148" spans="1:17" x14ac:dyDescent="0.2">
      <c r="A148" s="164"/>
      <c r="B148" s="164"/>
      <c r="C148" s="164"/>
      <c r="D148" s="164"/>
      <c r="E148" s="84">
        <f t="shared" si="114"/>
        <v>0</v>
      </c>
      <c r="F148" s="20">
        <f t="shared" si="115"/>
        <v>0.38469999999999999</v>
      </c>
      <c r="G148" s="24">
        <f t="shared" si="133"/>
        <v>0</v>
      </c>
      <c r="H148" s="13">
        <f t="shared" si="134"/>
        <v>0</v>
      </c>
      <c r="I148" s="165"/>
      <c r="J148" s="165"/>
      <c r="K148" s="129">
        <f t="shared" si="4"/>
        <v>1</v>
      </c>
      <c r="L148" s="13">
        <f t="shared" si="118"/>
        <v>0</v>
      </c>
      <c r="M148" s="13">
        <f t="shared" si="119"/>
        <v>0</v>
      </c>
      <c r="N148" s="166"/>
      <c r="O148" s="23">
        <f t="shared" si="120"/>
        <v>0</v>
      </c>
      <c r="P148" s="233"/>
      <c r="Q148" s="12"/>
    </row>
    <row r="149" spans="1:17" x14ac:dyDescent="0.2">
      <c r="A149" s="164"/>
      <c r="B149" s="164"/>
      <c r="C149" s="164"/>
      <c r="D149" s="164"/>
      <c r="E149" s="84">
        <f t="shared" si="114"/>
        <v>0</v>
      </c>
      <c r="F149" s="20">
        <f t="shared" si="115"/>
        <v>0.38469999999999999</v>
      </c>
      <c r="G149" s="24">
        <f t="shared" si="133"/>
        <v>0</v>
      </c>
      <c r="H149" s="13">
        <f t="shared" si="134"/>
        <v>0</v>
      </c>
      <c r="I149" s="165"/>
      <c r="J149" s="165"/>
      <c r="K149" s="129">
        <f t="shared" si="4"/>
        <v>1</v>
      </c>
      <c r="L149" s="13">
        <f t="shared" si="118"/>
        <v>0</v>
      </c>
      <c r="M149" s="13">
        <f t="shared" si="119"/>
        <v>0</v>
      </c>
      <c r="N149" s="166"/>
      <c r="O149" s="23">
        <f t="shared" si="120"/>
        <v>0</v>
      </c>
      <c r="P149" s="233"/>
      <c r="Q149" s="12"/>
    </row>
    <row r="150" spans="1:17" x14ac:dyDescent="0.2">
      <c r="A150" s="164"/>
      <c r="B150" s="164"/>
      <c r="C150" s="164"/>
      <c r="D150" s="164"/>
      <c r="E150" s="84">
        <f t="shared" si="114"/>
        <v>0</v>
      </c>
      <c r="F150" s="20">
        <f t="shared" si="115"/>
        <v>0.38469999999999999</v>
      </c>
      <c r="G150" s="24">
        <f t="shared" si="133"/>
        <v>0</v>
      </c>
      <c r="H150" s="13">
        <f t="shared" si="134"/>
        <v>0</v>
      </c>
      <c r="I150" s="165"/>
      <c r="J150" s="165"/>
      <c r="K150" s="129">
        <f t="shared" si="4"/>
        <v>1</v>
      </c>
      <c r="L150" s="13">
        <f t="shared" si="118"/>
        <v>0</v>
      </c>
      <c r="M150" s="13">
        <f t="shared" si="119"/>
        <v>0</v>
      </c>
      <c r="N150" s="166"/>
      <c r="O150" s="23">
        <f t="shared" si="120"/>
        <v>0</v>
      </c>
      <c r="P150" s="233"/>
      <c r="Q150" s="12"/>
    </row>
    <row r="151" spans="1:17" x14ac:dyDescent="0.2">
      <c r="A151" s="164"/>
      <c r="B151" s="164"/>
      <c r="C151" s="164"/>
      <c r="D151" s="164"/>
      <c r="E151" s="84">
        <f t="shared" si="114"/>
        <v>0</v>
      </c>
      <c r="F151" s="20">
        <f t="shared" si="115"/>
        <v>0.38469999999999999</v>
      </c>
      <c r="G151" s="24">
        <f t="shared" si="133"/>
        <v>0</v>
      </c>
      <c r="H151" s="13">
        <f t="shared" si="134"/>
        <v>0</v>
      </c>
      <c r="I151" s="165"/>
      <c r="J151" s="165"/>
      <c r="K151" s="129">
        <f t="shared" si="4"/>
        <v>1</v>
      </c>
      <c r="L151" s="13">
        <f t="shared" si="118"/>
        <v>0</v>
      </c>
      <c r="M151" s="13">
        <f t="shared" si="119"/>
        <v>0</v>
      </c>
      <c r="N151" s="166"/>
      <c r="O151" s="23">
        <f t="shared" si="120"/>
        <v>0</v>
      </c>
      <c r="P151" s="233"/>
      <c r="Q151" s="12"/>
    </row>
    <row r="152" spans="1:17" x14ac:dyDescent="0.2">
      <c r="A152" s="164"/>
      <c r="B152" s="164"/>
      <c r="C152" s="164"/>
      <c r="D152" s="164"/>
      <c r="E152" s="84">
        <f t="shared" si="114"/>
        <v>0</v>
      </c>
      <c r="F152" s="20">
        <f t="shared" si="115"/>
        <v>0.38469999999999999</v>
      </c>
      <c r="G152" s="24">
        <f t="shared" si="133"/>
        <v>0</v>
      </c>
      <c r="H152" s="13">
        <f t="shared" si="134"/>
        <v>0</v>
      </c>
      <c r="I152" s="165"/>
      <c r="J152" s="165"/>
      <c r="K152" s="129">
        <f t="shared" si="4"/>
        <v>1</v>
      </c>
      <c r="L152" s="13">
        <f t="shared" si="118"/>
        <v>0</v>
      </c>
      <c r="M152" s="13">
        <f t="shared" si="119"/>
        <v>0</v>
      </c>
      <c r="N152" s="166"/>
      <c r="O152" s="23">
        <f t="shared" si="120"/>
        <v>0</v>
      </c>
      <c r="P152" s="233"/>
      <c r="Q152" s="12"/>
    </row>
    <row r="153" spans="1:17" x14ac:dyDescent="0.2">
      <c r="A153" s="164"/>
      <c r="B153" s="164"/>
      <c r="C153" s="164"/>
      <c r="D153" s="164"/>
      <c r="E153" s="84">
        <f t="shared" si="114"/>
        <v>0</v>
      </c>
      <c r="F153" s="20">
        <f t="shared" si="115"/>
        <v>0.38469999999999999</v>
      </c>
      <c r="G153" s="24">
        <f t="shared" si="133"/>
        <v>0</v>
      </c>
      <c r="H153" s="13">
        <f t="shared" si="134"/>
        <v>0</v>
      </c>
      <c r="I153" s="165"/>
      <c r="J153" s="165"/>
      <c r="K153" s="129">
        <f t="shared" si="4"/>
        <v>1</v>
      </c>
      <c r="L153" s="13">
        <f t="shared" si="118"/>
        <v>0</v>
      </c>
      <c r="M153" s="13">
        <f t="shared" si="119"/>
        <v>0</v>
      </c>
      <c r="N153" s="166"/>
      <c r="O153" s="23">
        <f t="shared" si="120"/>
        <v>0</v>
      </c>
      <c r="P153" s="233"/>
      <c r="Q153" s="12"/>
    </row>
    <row r="154" spans="1:17" x14ac:dyDescent="0.2">
      <c r="A154" s="164"/>
      <c r="B154" s="164"/>
      <c r="C154" s="164"/>
      <c r="D154" s="164"/>
      <c r="E154" s="84">
        <f t="shared" si="114"/>
        <v>0</v>
      </c>
      <c r="F154" s="20">
        <f t="shared" si="115"/>
        <v>0.38469999999999999</v>
      </c>
      <c r="G154" s="24">
        <f t="shared" si="133"/>
        <v>0</v>
      </c>
      <c r="H154" s="13">
        <f t="shared" si="134"/>
        <v>0</v>
      </c>
      <c r="I154" s="165"/>
      <c r="J154" s="165"/>
      <c r="K154" s="129">
        <f t="shared" si="4"/>
        <v>1</v>
      </c>
      <c r="L154" s="13">
        <f t="shared" si="118"/>
        <v>0</v>
      </c>
      <c r="M154" s="13">
        <f t="shared" si="119"/>
        <v>0</v>
      </c>
      <c r="N154" s="166"/>
      <c r="O154" s="23">
        <f t="shared" si="120"/>
        <v>0</v>
      </c>
      <c r="P154" s="233"/>
      <c r="Q154" s="12"/>
    </row>
    <row r="155" spans="1:17" x14ac:dyDescent="0.2">
      <c r="A155" s="164"/>
      <c r="B155" s="164"/>
      <c r="C155" s="164"/>
      <c r="D155" s="164"/>
      <c r="E155" s="84">
        <f t="shared" si="114"/>
        <v>0</v>
      </c>
      <c r="F155" s="20">
        <f t="shared" si="115"/>
        <v>0.38469999999999999</v>
      </c>
      <c r="G155" s="24">
        <f t="shared" si="133"/>
        <v>0</v>
      </c>
      <c r="H155" s="13">
        <f t="shared" si="134"/>
        <v>0</v>
      </c>
      <c r="I155" s="165"/>
      <c r="J155" s="165"/>
      <c r="K155" s="129">
        <f t="shared" si="4"/>
        <v>1</v>
      </c>
      <c r="L155" s="13">
        <f t="shared" si="118"/>
        <v>0</v>
      </c>
      <c r="M155" s="13">
        <f t="shared" si="119"/>
        <v>0</v>
      </c>
      <c r="N155" s="166"/>
      <c r="O155" s="23">
        <f t="shared" si="120"/>
        <v>0</v>
      </c>
      <c r="P155" s="233"/>
      <c r="Q155" s="12"/>
    </row>
    <row r="156" spans="1:17" x14ac:dyDescent="0.2">
      <c r="A156" s="164"/>
      <c r="B156" s="164"/>
      <c r="C156" s="164"/>
      <c r="D156" s="164"/>
      <c r="E156" s="84">
        <f t="shared" si="114"/>
        <v>0</v>
      </c>
      <c r="F156" s="20">
        <f t="shared" si="115"/>
        <v>0.38469999999999999</v>
      </c>
      <c r="G156" s="24">
        <f t="shared" si="133"/>
        <v>0</v>
      </c>
      <c r="H156" s="13">
        <f t="shared" si="134"/>
        <v>0</v>
      </c>
      <c r="I156" s="165"/>
      <c r="J156" s="165"/>
      <c r="K156" s="129">
        <f t="shared" si="4"/>
        <v>1</v>
      </c>
      <c r="L156" s="13">
        <f t="shared" si="118"/>
        <v>0</v>
      </c>
      <c r="M156" s="13">
        <f t="shared" si="119"/>
        <v>0</v>
      </c>
      <c r="N156" s="166"/>
      <c r="O156" s="23">
        <f t="shared" si="120"/>
        <v>0</v>
      </c>
      <c r="P156" s="233"/>
      <c r="Q156" s="12"/>
    </row>
    <row r="157" spans="1:17" x14ac:dyDescent="0.2">
      <c r="A157" s="164"/>
      <c r="B157" s="164"/>
      <c r="C157" s="164"/>
      <c r="D157" s="164"/>
      <c r="E157" s="84">
        <f t="shared" ref="E157:E161" si="135">P157*N157</f>
        <v>0</v>
      </c>
      <c r="F157" s="20">
        <f t="shared" si="115"/>
        <v>0.38469999999999999</v>
      </c>
      <c r="G157" s="24">
        <f t="shared" ref="G157:G161" si="136">E157*F157</f>
        <v>0</v>
      </c>
      <c r="H157" s="13">
        <f t="shared" ref="H157:H161" si="137">E157+G157</f>
        <v>0</v>
      </c>
      <c r="I157" s="165"/>
      <c r="J157" s="165"/>
      <c r="K157" s="129">
        <f t="shared" ref="K157:K161" si="138">1-J157-I157</f>
        <v>1</v>
      </c>
      <c r="L157" s="13">
        <f t="shared" ref="L157:L161" si="139">E157*K157</f>
        <v>0</v>
      </c>
      <c r="M157" s="13">
        <f t="shared" ref="M157:M161" si="140">G157*K157</f>
        <v>0</v>
      </c>
      <c r="N157" s="166"/>
      <c r="O157" s="23">
        <f t="shared" ref="O157:O161" si="141">N157*$H$15*K157</f>
        <v>0</v>
      </c>
      <c r="P157" s="233"/>
      <c r="Q157" s="12"/>
    </row>
    <row r="158" spans="1:17" x14ac:dyDescent="0.2">
      <c r="A158" s="164"/>
      <c r="B158" s="164"/>
      <c r="C158" s="164"/>
      <c r="D158" s="164"/>
      <c r="E158" s="84">
        <f t="shared" si="135"/>
        <v>0</v>
      </c>
      <c r="F158" s="20">
        <f t="shared" si="115"/>
        <v>0.38469999999999999</v>
      </c>
      <c r="G158" s="24">
        <f t="shared" si="136"/>
        <v>0</v>
      </c>
      <c r="H158" s="13">
        <f t="shared" si="137"/>
        <v>0</v>
      </c>
      <c r="I158" s="165"/>
      <c r="J158" s="165"/>
      <c r="K158" s="129">
        <f t="shared" si="138"/>
        <v>1</v>
      </c>
      <c r="L158" s="13">
        <f t="shared" si="139"/>
        <v>0</v>
      </c>
      <c r="M158" s="13">
        <f t="shared" si="140"/>
        <v>0</v>
      </c>
      <c r="N158" s="166"/>
      <c r="O158" s="23">
        <f t="shared" si="141"/>
        <v>0</v>
      </c>
      <c r="P158" s="233"/>
      <c r="Q158" s="12"/>
    </row>
    <row r="159" spans="1:17" x14ac:dyDescent="0.2">
      <c r="A159" s="164"/>
      <c r="B159" s="164"/>
      <c r="C159" s="164"/>
      <c r="D159" s="164"/>
      <c r="E159" s="84">
        <f t="shared" si="135"/>
        <v>0</v>
      </c>
      <c r="F159" s="20">
        <f t="shared" si="115"/>
        <v>0.38469999999999999</v>
      </c>
      <c r="G159" s="24">
        <f t="shared" si="136"/>
        <v>0</v>
      </c>
      <c r="H159" s="13">
        <f t="shared" si="137"/>
        <v>0</v>
      </c>
      <c r="I159" s="165"/>
      <c r="J159" s="165"/>
      <c r="K159" s="129">
        <f t="shared" si="138"/>
        <v>1</v>
      </c>
      <c r="L159" s="13">
        <f t="shared" si="139"/>
        <v>0</v>
      </c>
      <c r="M159" s="13">
        <f t="shared" si="140"/>
        <v>0</v>
      </c>
      <c r="N159" s="166"/>
      <c r="O159" s="23">
        <f t="shared" si="141"/>
        <v>0</v>
      </c>
      <c r="P159" s="233"/>
      <c r="Q159" s="12"/>
    </row>
    <row r="160" spans="1:17" x14ac:dyDescent="0.2">
      <c r="A160" s="164"/>
      <c r="B160" s="164"/>
      <c r="C160" s="164"/>
      <c r="D160" s="164"/>
      <c r="E160" s="84">
        <f t="shared" si="135"/>
        <v>0</v>
      </c>
      <c r="F160" s="20">
        <f t="shared" si="115"/>
        <v>0.38469999999999999</v>
      </c>
      <c r="G160" s="24">
        <f t="shared" si="136"/>
        <v>0</v>
      </c>
      <c r="H160" s="13">
        <f t="shared" si="137"/>
        <v>0</v>
      </c>
      <c r="I160" s="165"/>
      <c r="J160" s="165"/>
      <c r="K160" s="129">
        <f t="shared" si="138"/>
        <v>1</v>
      </c>
      <c r="L160" s="13">
        <f t="shared" si="139"/>
        <v>0</v>
      </c>
      <c r="M160" s="13">
        <f t="shared" si="140"/>
        <v>0</v>
      </c>
      <c r="N160" s="166"/>
      <c r="O160" s="23">
        <f t="shared" si="141"/>
        <v>0</v>
      </c>
      <c r="P160" s="233"/>
      <c r="Q160" s="12"/>
    </row>
    <row r="161" spans="1:17" x14ac:dyDescent="0.2">
      <c r="A161" s="164"/>
      <c r="B161" s="164"/>
      <c r="C161" s="164"/>
      <c r="D161" s="164"/>
      <c r="E161" s="84">
        <f t="shared" si="135"/>
        <v>0</v>
      </c>
      <c r="F161" s="20">
        <f t="shared" si="115"/>
        <v>0.38469999999999999</v>
      </c>
      <c r="G161" s="24">
        <f t="shared" si="136"/>
        <v>0</v>
      </c>
      <c r="H161" s="13">
        <f t="shared" si="137"/>
        <v>0</v>
      </c>
      <c r="I161" s="165"/>
      <c r="J161" s="165"/>
      <c r="K161" s="129">
        <f t="shared" si="138"/>
        <v>1</v>
      </c>
      <c r="L161" s="13">
        <f t="shared" si="139"/>
        <v>0</v>
      </c>
      <c r="M161" s="13">
        <f t="shared" si="140"/>
        <v>0</v>
      </c>
      <c r="N161" s="166"/>
      <c r="O161" s="23">
        <f t="shared" si="141"/>
        <v>0</v>
      </c>
      <c r="P161" s="233"/>
      <c r="Q161" s="12"/>
    </row>
    <row r="162" spans="1:17" x14ac:dyDescent="0.2">
      <c r="A162" s="164"/>
      <c r="B162" s="164"/>
      <c r="C162" s="164"/>
      <c r="D162" s="164"/>
      <c r="E162" s="84">
        <f t="shared" si="114"/>
        <v>0</v>
      </c>
      <c r="F162" s="20">
        <f t="shared" si="115"/>
        <v>0.38469999999999999</v>
      </c>
      <c r="G162" s="24">
        <f t="shared" si="133"/>
        <v>0</v>
      </c>
      <c r="H162" s="13">
        <f t="shared" si="134"/>
        <v>0</v>
      </c>
      <c r="I162" s="165"/>
      <c r="J162" s="165"/>
      <c r="K162" s="129">
        <f t="shared" si="4"/>
        <v>1</v>
      </c>
      <c r="L162" s="13">
        <f t="shared" si="118"/>
        <v>0</v>
      </c>
      <c r="M162" s="13">
        <f t="shared" si="119"/>
        <v>0</v>
      </c>
      <c r="N162" s="166"/>
      <c r="O162" s="23">
        <f t="shared" si="120"/>
        <v>0</v>
      </c>
      <c r="P162" s="233"/>
      <c r="Q162" s="12"/>
    </row>
    <row r="163" spans="1:17" x14ac:dyDescent="0.2">
      <c r="A163" s="164"/>
      <c r="B163" s="164"/>
      <c r="C163" s="164"/>
      <c r="D163" s="164"/>
      <c r="E163" s="84">
        <f t="shared" si="114"/>
        <v>0</v>
      </c>
      <c r="F163" s="20">
        <f t="shared" si="115"/>
        <v>0.38469999999999999</v>
      </c>
      <c r="G163" s="24">
        <f t="shared" si="133"/>
        <v>0</v>
      </c>
      <c r="H163" s="13">
        <f t="shared" si="134"/>
        <v>0</v>
      </c>
      <c r="I163" s="165"/>
      <c r="J163" s="165"/>
      <c r="K163" s="129">
        <f t="shared" si="4"/>
        <v>1</v>
      </c>
      <c r="L163" s="13">
        <f t="shared" si="118"/>
        <v>0</v>
      </c>
      <c r="M163" s="13">
        <f t="shared" si="119"/>
        <v>0</v>
      </c>
      <c r="N163" s="166"/>
      <c r="O163" s="23">
        <f t="shared" si="120"/>
        <v>0</v>
      </c>
      <c r="P163" s="233"/>
      <c r="Q163" s="12"/>
    </row>
    <row r="164" spans="1:17" x14ac:dyDescent="0.2">
      <c r="A164" s="14"/>
      <c r="B164" s="335">
        <f>COUNTA(B120:B163)</f>
        <v>0</v>
      </c>
      <c r="C164" s="14"/>
      <c r="D164" s="14" t="s">
        <v>25</v>
      </c>
      <c r="E164" s="15">
        <f>SUM(E120:E163)</f>
        <v>0</v>
      </c>
      <c r="F164" s="21"/>
      <c r="G164" s="25">
        <f>SUM(G120:G163)</f>
        <v>0</v>
      </c>
      <c r="H164" s="15">
        <f>SUM(H120:H163)</f>
        <v>0</v>
      </c>
      <c r="I164" s="15"/>
      <c r="J164" s="15"/>
      <c r="K164" s="15"/>
      <c r="L164" s="15">
        <f>SUM(L120:L163)</f>
        <v>0</v>
      </c>
      <c r="M164" s="15">
        <f>SUM(M120:M163)</f>
        <v>0</v>
      </c>
      <c r="N164" s="45">
        <f>SUM(N120:N163)</f>
        <v>0</v>
      </c>
      <c r="O164" s="45">
        <f>SUM(O120:O163)</f>
        <v>0</v>
      </c>
      <c r="P164" s="45"/>
      <c r="Q164" s="14"/>
    </row>
    <row r="165" spans="1:17" x14ac:dyDescent="0.2">
      <c r="A165" s="12"/>
      <c r="B165" s="12"/>
      <c r="C165" s="12"/>
      <c r="D165" s="12"/>
      <c r="E165" s="13"/>
      <c r="F165" s="20"/>
      <c r="G165" s="24"/>
      <c r="H165" s="13"/>
      <c r="I165" s="129"/>
      <c r="J165" s="129"/>
      <c r="K165" s="129"/>
      <c r="L165" s="13"/>
      <c r="M165" s="13"/>
      <c r="N165" s="23"/>
      <c r="O165" s="23"/>
      <c r="P165" s="23"/>
      <c r="Q165" s="12"/>
    </row>
    <row r="166" spans="1:17" x14ac:dyDescent="0.2">
      <c r="A166" s="164"/>
      <c r="B166" s="164"/>
      <c r="C166" s="164"/>
      <c r="D166" s="164"/>
      <c r="E166" s="135"/>
      <c r="F166" s="20">
        <f t="shared" ref="F166:F171" si="142">$P$12</f>
        <v>0.18154000000000001</v>
      </c>
      <c r="G166" s="24">
        <f t="shared" ref="G166:G168" si="143">E166*F166</f>
        <v>0</v>
      </c>
      <c r="H166" s="13">
        <f t="shared" ref="H166:H168" si="144">E166+G166</f>
        <v>0</v>
      </c>
      <c r="I166" s="210"/>
      <c r="J166" s="210"/>
      <c r="K166" s="255">
        <v>1</v>
      </c>
      <c r="L166" s="13">
        <f t="shared" ref="L166:L171" si="145">E166*K166</f>
        <v>0</v>
      </c>
      <c r="M166" s="13">
        <f t="shared" ref="M166:M171" si="146">G166*K166</f>
        <v>0</v>
      </c>
      <c r="N166" s="85" t="str">
        <f t="shared" ref="N166:N171" si="147">IF(A166="","",(E166/INDEX($A$21:$E$163,MATCH(A166,$A$21:$A$163,FALSE),5))*INDEX($A$21:$N$163,MATCH(A166,$A$21:$A$163,FALSE),14))</f>
        <v/>
      </c>
      <c r="O166" s="23">
        <f>IF(N166="",0,N166*$H$15*K166)</f>
        <v>0</v>
      </c>
      <c r="P166" s="210"/>
      <c r="Q166" s="12"/>
    </row>
    <row r="167" spans="1:17" x14ac:dyDescent="0.2">
      <c r="A167" s="164"/>
      <c r="B167" s="164"/>
      <c r="C167" s="164"/>
      <c r="D167" s="164"/>
      <c r="E167" s="135"/>
      <c r="F167" s="20">
        <f t="shared" si="142"/>
        <v>0.18154000000000001</v>
      </c>
      <c r="G167" s="24">
        <f t="shared" si="143"/>
        <v>0</v>
      </c>
      <c r="H167" s="13">
        <f t="shared" si="144"/>
        <v>0</v>
      </c>
      <c r="I167" s="210"/>
      <c r="J167" s="210"/>
      <c r="K167" s="255">
        <v>1</v>
      </c>
      <c r="L167" s="13">
        <f t="shared" si="145"/>
        <v>0</v>
      </c>
      <c r="M167" s="13">
        <f t="shared" si="146"/>
        <v>0</v>
      </c>
      <c r="N167" s="85" t="str">
        <f t="shared" si="147"/>
        <v/>
      </c>
      <c r="O167" s="23">
        <f t="shared" ref="O167:O171" si="148">IF(N167="",0,N167*$H$15*K167)</f>
        <v>0</v>
      </c>
      <c r="P167" s="210"/>
      <c r="Q167" s="12"/>
    </row>
    <row r="168" spans="1:17" x14ac:dyDescent="0.2">
      <c r="A168" s="164"/>
      <c r="B168" s="164"/>
      <c r="C168" s="164"/>
      <c r="D168" s="164"/>
      <c r="E168" s="135"/>
      <c r="F168" s="20">
        <f t="shared" si="142"/>
        <v>0.18154000000000001</v>
      </c>
      <c r="G168" s="24">
        <f t="shared" si="143"/>
        <v>0</v>
      </c>
      <c r="H168" s="13">
        <f t="shared" si="144"/>
        <v>0</v>
      </c>
      <c r="I168" s="210"/>
      <c r="J168" s="210"/>
      <c r="K168" s="255">
        <v>1</v>
      </c>
      <c r="L168" s="13">
        <f t="shared" si="145"/>
        <v>0</v>
      </c>
      <c r="M168" s="13">
        <f t="shared" si="146"/>
        <v>0</v>
      </c>
      <c r="N168" s="85" t="str">
        <f t="shared" si="147"/>
        <v/>
      </c>
      <c r="O168" s="23">
        <f t="shared" si="148"/>
        <v>0</v>
      </c>
      <c r="P168" s="210"/>
      <c r="Q168" s="12"/>
    </row>
    <row r="169" spans="1:17" x14ac:dyDescent="0.2">
      <c r="A169" s="164"/>
      <c r="B169" s="164"/>
      <c r="C169" s="164"/>
      <c r="D169" s="164"/>
      <c r="E169" s="135"/>
      <c r="F169" s="20">
        <f t="shared" si="142"/>
        <v>0.18154000000000001</v>
      </c>
      <c r="G169" s="24">
        <f t="shared" ref="G169:G173" si="149">E169*F169</f>
        <v>0</v>
      </c>
      <c r="H169" s="13">
        <f t="shared" ref="H169:H173" si="150">E169+G169</f>
        <v>0</v>
      </c>
      <c r="I169" s="210"/>
      <c r="J169" s="210"/>
      <c r="K169" s="255">
        <v>1</v>
      </c>
      <c r="L169" s="13">
        <f t="shared" si="145"/>
        <v>0</v>
      </c>
      <c r="M169" s="13">
        <f t="shared" si="146"/>
        <v>0</v>
      </c>
      <c r="N169" s="85" t="str">
        <f t="shared" si="147"/>
        <v/>
      </c>
      <c r="O169" s="23">
        <f t="shared" si="148"/>
        <v>0</v>
      </c>
      <c r="P169" s="210"/>
      <c r="Q169" s="12"/>
    </row>
    <row r="170" spans="1:17" x14ac:dyDescent="0.2">
      <c r="A170" s="164"/>
      <c r="B170" s="164"/>
      <c r="C170" s="164"/>
      <c r="D170" s="164"/>
      <c r="E170" s="135"/>
      <c r="F170" s="20">
        <f t="shared" si="142"/>
        <v>0.18154000000000001</v>
      </c>
      <c r="G170" s="24">
        <f t="shared" si="149"/>
        <v>0</v>
      </c>
      <c r="H170" s="13">
        <f t="shared" si="150"/>
        <v>0</v>
      </c>
      <c r="I170" s="210"/>
      <c r="J170" s="210"/>
      <c r="K170" s="255">
        <v>1</v>
      </c>
      <c r="L170" s="13">
        <f t="shared" si="145"/>
        <v>0</v>
      </c>
      <c r="M170" s="13">
        <f t="shared" si="146"/>
        <v>0</v>
      </c>
      <c r="N170" s="85" t="str">
        <f t="shared" si="147"/>
        <v/>
      </c>
      <c r="O170" s="23">
        <f t="shared" si="148"/>
        <v>0</v>
      </c>
      <c r="P170" s="210"/>
      <c r="Q170" s="12"/>
    </row>
    <row r="171" spans="1:17" x14ac:dyDescent="0.2">
      <c r="A171" s="164"/>
      <c r="B171" s="164"/>
      <c r="C171" s="164"/>
      <c r="D171" s="164"/>
      <c r="E171" s="135"/>
      <c r="F171" s="20">
        <f t="shared" si="142"/>
        <v>0.18154000000000001</v>
      </c>
      <c r="G171" s="24">
        <f t="shared" si="149"/>
        <v>0</v>
      </c>
      <c r="H171" s="13">
        <f t="shared" si="150"/>
        <v>0</v>
      </c>
      <c r="I171" s="210"/>
      <c r="J171" s="210"/>
      <c r="K171" s="255">
        <v>1</v>
      </c>
      <c r="L171" s="13">
        <f t="shared" si="145"/>
        <v>0</v>
      </c>
      <c r="M171" s="13">
        <f t="shared" si="146"/>
        <v>0</v>
      </c>
      <c r="N171" s="85" t="str">
        <f t="shared" si="147"/>
        <v/>
      </c>
      <c r="O171" s="23">
        <f t="shared" si="148"/>
        <v>0</v>
      </c>
      <c r="P171" s="210"/>
      <c r="Q171" s="12"/>
    </row>
    <row r="172" spans="1:17" x14ac:dyDescent="0.2">
      <c r="A172" s="12"/>
      <c r="B172" s="12"/>
      <c r="C172" s="12"/>
      <c r="D172" s="12"/>
      <c r="E172" s="13"/>
      <c r="F172" s="20"/>
      <c r="G172" s="24"/>
      <c r="H172" s="13"/>
      <c r="I172" s="129"/>
      <c r="J172" s="129"/>
      <c r="K172" s="13"/>
      <c r="L172" s="13"/>
      <c r="M172" s="13"/>
      <c r="N172" s="23"/>
      <c r="O172" s="23"/>
      <c r="P172" s="23"/>
      <c r="Q172" s="12"/>
    </row>
    <row r="173" spans="1:17" x14ac:dyDescent="0.2">
      <c r="A173" s="12"/>
      <c r="B173" s="12"/>
      <c r="C173" s="12"/>
      <c r="D173" s="101" t="s">
        <v>77</v>
      </c>
      <c r="E173" s="135"/>
      <c r="F173" s="103">
        <f>$P$12</f>
        <v>0.18154000000000001</v>
      </c>
      <c r="G173" s="104">
        <f t="shared" si="149"/>
        <v>0</v>
      </c>
      <c r="H173" s="102">
        <f t="shared" si="150"/>
        <v>0</v>
      </c>
      <c r="I173" s="130"/>
      <c r="J173" s="130"/>
      <c r="K173" s="102"/>
      <c r="L173" s="102">
        <f>E173</f>
        <v>0</v>
      </c>
      <c r="M173" s="102">
        <f>G173</f>
        <v>0</v>
      </c>
      <c r="N173" s="105" t="str">
        <f>IF(P173="","",L173/P173)</f>
        <v/>
      </c>
      <c r="O173" s="105" t="str">
        <f>N173</f>
        <v/>
      </c>
      <c r="P173" s="254" t="str">
        <f>IF(SUM(P120:P163)=0,"",AVERAGE(P120:P163)*1.5)</f>
        <v/>
      </c>
      <c r="Q173" s="101"/>
    </row>
    <row r="174" spans="1:17" x14ac:dyDescent="0.2">
      <c r="A174" s="12"/>
      <c r="B174" s="12"/>
      <c r="C174" s="12"/>
      <c r="D174" s="12"/>
      <c r="E174" s="13"/>
      <c r="F174" s="20"/>
      <c r="G174" s="24"/>
      <c r="H174" s="13"/>
      <c r="I174" s="129"/>
      <c r="J174" s="129"/>
      <c r="K174" s="13"/>
      <c r="L174" s="13"/>
      <c r="M174" s="13"/>
      <c r="N174" s="23"/>
      <c r="O174" s="23"/>
      <c r="P174" s="23"/>
      <c r="Q174" s="12"/>
    </row>
    <row r="175" spans="1:17" x14ac:dyDescent="0.2">
      <c r="A175" s="14"/>
      <c r="B175" s="335">
        <f>COUNTA(B166:B171)</f>
        <v>0</v>
      </c>
      <c r="C175" s="14"/>
      <c r="D175" s="14" t="s">
        <v>24</v>
      </c>
      <c r="E175" s="15">
        <f>SUM(E166:E174)</f>
        <v>0</v>
      </c>
      <c r="F175" s="21"/>
      <c r="G175" s="15">
        <f>SUM(G166:G174)</f>
        <v>0</v>
      </c>
      <c r="H175" s="15">
        <f>SUM(H166:H174)</f>
        <v>0</v>
      </c>
      <c r="I175" s="15"/>
      <c r="J175" s="15"/>
      <c r="K175" s="15"/>
      <c r="L175" s="25">
        <f>SUM(L166:L174)</f>
        <v>0</v>
      </c>
      <c r="M175" s="25">
        <f>SUM(M166:M174)</f>
        <v>0</v>
      </c>
      <c r="N175" s="45">
        <f>SUM(N166:N174)</f>
        <v>0</v>
      </c>
      <c r="O175" s="45">
        <f>SUM(O166:O174)</f>
        <v>0</v>
      </c>
      <c r="P175" s="45"/>
      <c r="Q175" s="14"/>
    </row>
    <row r="176" spans="1:17" x14ac:dyDescent="0.2">
      <c r="A176" s="17"/>
      <c r="B176" s="17" t="s">
        <v>23</v>
      </c>
      <c r="C176" s="17"/>
      <c r="D176" s="17"/>
      <c r="E176" s="18">
        <f>E175+E164+E118+E97+E85+E68+E25</f>
        <v>0</v>
      </c>
      <c r="F176" s="22"/>
      <c r="G176" s="18">
        <f>G175+G164+G118+G97+G85+G68+G25</f>
        <v>0</v>
      </c>
      <c r="H176" s="18">
        <f>H175+H164+H118+H97+H85+H68+H25</f>
        <v>0</v>
      </c>
      <c r="I176" s="18"/>
      <c r="J176" s="18"/>
      <c r="K176" s="18"/>
      <c r="L176" s="18">
        <f>L175+L164+L118+L97+L85+L68+L25</f>
        <v>0</v>
      </c>
      <c r="M176" s="18">
        <f>M175+M164+M118+M97+M85+M68+M25</f>
        <v>0</v>
      </c>
      <c r="N176" s="46">
        <f>N175+N164+N118+N97+N85+N68+N25</f>
        <v>0</v>
      </c>
      <c r="O176" s="46">
        <f>O175+O164+O118+O97+O85+O68+O25</f>
        <v>0</v>
      </c>
      <c r="P176" s="46"/>
      <c r="Q176" s="17"/>
    </row>
  </sheetData>
  <mergeCells count="5">
    <mergeCell ref="E2:K2"/>
    <mergeCell ref="E6:K9"/>
    <mergeCell ref="A13:C13"/>
    <mergeCell ref="E5:J5"/>
    <mergeCell ref="E12:H13"/>
  </mergeCells>
  <dataValidations disablePrompts="1" count="1">
    <dataValidation type="list" allowBlank="1" showInputMessage="1" showErrorMessage="1" sqref="G3" xr:uid="{00000000-0002-0000-0100-000000000000}">
      <formula1>BasisforHours</formula1>
    </dataValidation>
  </dataValidations>
  <pageMargins left="0.25" right="0.25" top="0.75" bottom="0.75" header="0.3" footer="0.3"/>
  <pageSetup scale="2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88"/>
  <sheetViews>
    <sheetView topLeftCell="A31" workbookViewId="0">
      <selection activeCell="C8" sqref="C8"/>
    </sheetView>
  </sheetViews>
  <sheetFormatPr defaultColWidth="9.140625" defaultRowHeight="12.75" x14ac:dyDescent="0.2"/>
  <cols>
    <col min="1" max="1" width="11.85546875" style="5" customWidth="1"/>
    <col min="2" max="2" width="41.7109375" style="5" customWidth="1"/>
    <col min="3" max="3" width="30.7109375" style="9" customWidth="1"/>
    <col min="4" max="16384" width="9.140625" style="5"/>
  </cols>
  <sheetData>
    <row r="1" spans="1:3" x14ac:dyDescent="0.2">
      <c r="A1" s="4" t="s">
        <v>0</v>
      </c>
      <c r="B1" s="5">
        <f>'Rate Summary'!B1</f>
        <v>0</v>
      </c>
    </row>
    <row r="2" spans="1:3" x14ac:dyDescent="0.2">
      <c r="A2" s="4" t="s">
        <v>1</v>
      </c>
      <c r="B2" s="5">
        <f>'Rate Summary'!B2</f>
        <v>0</v>
      </c>
    </row>
    <row r="3" spans="1:3" x14ac:dyDescent="0.2">
      <c r="A3" s="4" t="s">
        <v>96</v>
      </c>
      <c r="B3" s="5">
        <f>'Rate Summary'!B4</f>
        <v>0</v>
      </c>
    </row>
    <row r="4" spans="1:3" x14ac:dyDescent="0.2">
      <c r="A4" s="4" t="s">
        <v>2</v>
      </c>
      <c r="B4" s="27">
        <f>'Rate Summary'!B5</f>
        <v>2024</v>
      </c>
    </row>
    <row r="6" spans="1:3" x14ac:dyDescent="0.2">
      <c r="A6" s="183"/>
      <c r="B6" s="184" t="s">
        <v>39</v>
      </c>
      <c r="C6" s="185"/>
    </row>
    <row r="7" spans="1:3" x14ac:dyDescent="0.2">
      <c r="A7" s="34" t="s">
        <v>42</v>
      </c>
      <c r="B7" s="32"/>
      <c r="C7" s="147">
        <f>C64-C74</f>
        <v>0</v>
      </c>
    </row>
    <row r="8" spans="1:3" x14ac:dyDescent="0.2">
      <c r="A8" s="34" t="s">
        <v>43</v>
      </c>
      <c r="B8" s="33"/>
      <c r="C8" s="147">
        <f>C64</f>
        <v>0</v>
      </c>
    </row>
    <row r="10" spans="1:3" x14ac:dyDescent="0.2">
      <c r="A10" s="38" t="s">
        <v>44</v>
      </c>
      <c r="B10" s="38" t="s">
        <v>45</v>
      </c>
      <c r="C10" s="186" t="s">
        <v>46</v>
      </c>
    </row>
    <row r="11" spans="1:3" x14ac:dyDescent="0.2">
      <c r="A11" s="259"/>
      <c r="B11" s="259"/>
      <c r="C11" s="260"/>
    </row>
    <row r="12" spans="1:3" x14ac:dyDescent="0.2">
      <c r="A12" s="258"/>
      <c r="B12" s="164"/>
      <c r="C12" s="135"/>
    </row>
    <row r="13" spans="1:3" x14ac:dyDescent="0.2">
      <c r="A13" s="258"/>
      <c r="B13" s="164"/>
      <c r="C13" s="135"/>
    </row>
    <row r="14" spans="1:3" x14ac:dyDescent="0.2">
      <c r="A14" s="258"/>
      <c r="B14" s="164"/>
      <c r="C14" s="135"/>
    </row>
    <row r="15" spans="1:3" x14ac:dyDescent="0.2">
      <c r="A15" s="258"/>
      <c r="B15" s="164"/>
      <c r="C15" s="135"/>
    </row>
    <row r="16" spans="1:3" x14ac:dyDescent="0.2">
      <c r="A16" s="258"/>
      <c r="B16" s="164"/>
      <c r="C16" s="135"/>
    </row>
    <row r="17" spans="1:3" x14ac:dyDescent="0.2">
      <c r="A17" s="258"/>
      <c r="B17" s="164"/>
      <c r="C17" s="135"/>
    </row>
    <row r="18" spans="1:3" x14ac:dyDescent="0.2">
      <c r="A18" s="258"/>
      <c r="B18" s="164"/>
      <c r="C18" s="135"/>
    </row>
    <row r="19" spans="1:3" x14ac:dyDescent="0.2">
      <c r="A19" s="258"/>
      <c r="B19" s="164"/>
      <c r="C19" s="135"/>
    </row>
    <row r="20" spans="1:3" x14ac:dyDescent="0.2">
      <c r="A20" s="258"/>
      <c r="B20" s="164"/>
      <c r="C20" s="135"/>
    </row>
    <row r="21" spans="1:3" x14ac:dyDescent="0.2">
      <c r="A21" s="258"/>
      <c r="B21" s="164"/>
      <c r="C21" s="135"/>
    </row>
    <row r="22" spans="1:3" x14ac:dyDescent="0.2">
      <c r="A22" s="258"/>
      <c r="B22" s="164"/>
      <c r="C22" s="135"/>
    </row>
    <row r="23" spans="1:3" x14ac:dyDescent="0.2">
      <c r="A23" s="258"/>
      <c r="B23" s="164"/>
      <c r="C23" s="135"/>
    </row>
    <row r="24" spans="1:3" x14ac:dyDescent="0.2">
      <c r="A24" s="258"/>
      <c r="B24" s="164"/>
      <c r="C24" s="135"/>
    </row>
    <row r="25" spans="1:3" x14ac:dyDescent="0.2">
      <c r="A25" s="258"/>
      <c r="B25" s="164"/>
      <c r="C25" s="135"/>
    </row>
    <row r="26" spans="1:3" x14ac:dyDescent="0.2">
      <c r="A26" s="258"/>
      <c r="B26" s="164"/>
      <c r="C26" s="135"/>
    </row>
    <row r="27" spans="1:3" x14ac:dyDescent="0.2">
      <c r="A27" s="258"/>
      <c r="B27" s="164"/>
      <c r="C27" s="135"/>
    </row>
    <row r="28" spans="1:3" x14ac:dyDescent="0.2">
      <c r="A28" s="258"/>
      <c r="B28" s="164"/>
      <c r="C28" s="135"/>
    </row>
    <row r="29" spans="1:3" x14ac:dyDescent="0.2">
      <c r="A29" s="258"/>
      <c r="B29" s="164"/>
      <c r="C29" s="135"/>
    </row>
    <row r="30" spans="1:3" x14ac:dyDescent="0.2">
      <c r="A30" s="258"/>
      <c r="B30" s="164"/>
      <c r="C30" s="135"/>
    </row>
    <row r="31" spans="1:3" x14ac:dyDescent="0.2">
      <c r="A31" s="258"/>
      <c r="B31" s="164"/>
      <c r="C31" s="135"/>
    </row>
    <row r="32" spans="1:3" x14ac:dyDescent="0.2">
      <c r="A32" s="258"/>
      <c r="B32" s="164"/>
      <c r="C32" s="135"/>
    </row>
    <row r="33" spans="1:3" x14ac:dyDescent="0.2">
      <c r="A33" s="258"/>
      <c r="B33" s="164"/>
      <c r="C33" s="135"/>
    </row>
    <row r="34" spans="1:3" x14ac:dyDescent="0.2">
      <c r="A34" s="258"/>
      <c r="B34" s="164"/>
      <c r="C34" s="135"/>
    </row>
    <row r="35" spans="1:3" x14ac:dyDescent="0.2">
      <c r="A35" s="258"/>
      <c r="B35" s="164"/>
      <c r="C35" s="135"/>
    </row>
    <row r="36" spans="1:3" x14ac:dyDescent="0.2">
      <c r="A36" s="258"/>
      <c r="B36" s="164"/>
      <c r="C36" s="135"/>
    </row>
    <row r="37" spans="1:3" x14ac:dyDescent="0.2">
      <c r="A37" s="258"/>
      <c r="B37" s="164"/>
      <c r="C37" s="135"/>
    </row>
    <row r="38" spans="1:3" x14ac:dyDescent="0.2">
      <c r="A38" s="258"/>
      <c r="B38" s="164"/>
      <c r="C38" s="135"/>
    </row>
    <row r="39" spans="1:3" x14ac:dyDescent="0.2">
      <c r="A39" s="258"/>
      <c r="B39" s="164"/>
      <c r="C39" s="135"/>
    </row>
    <row r="40" spans="1:3" x14ac:dyDescent="0.2">
      <c r="A40" s="258"/>
      <c r="B40" s="164"/>
      <c r="C40" s="135"/>
    </row>
    <row r="41" spans="1:3" x14ac:dyDescent="0.2">
      <c r="A41" s="258"/>
      <c r="B41" s="164"/>
      <c r="C41" s="135"/>
    </row>
    <row r="42" spans="1:3" x14ac:dyDescent="0.2">
      <c r="A42" s="258"/>
      <c r="B42" s="164"/>
      <c r="C42" s="135"/>
    </row>
    <row r="43" spans="1:3" x14ac:dyDescent="0.2">
      <c r="A43" s="258"/>
      <c r="B43" s="164"/>
      <c r="C43" s="135"/>
    </row>
    <row r="44" spans="1:3" x14ac:dyDescent="0.2">
      <c r="A44" s="258"/>
      <c r="B44" s="164"/>
      <c r="C44" s="135"/>
    </row>
    <row r="45" spans="1:3" x14ac:dyDescent="0.2">
      <c r="A45" s="258"/>
      <c r="B45" s="164"/>
      <c r="C45" s="135"/>
    </row>
    <row r="46" spans="1:3" x14ac:dyDescent="0.2">
      <c r="A46" s="258"/>
      <c r="B46" s="164"/>
      <c r="C46" s="135"/>
    </row>
    <row r="47" spans="1:3" x14ac:dyDescent="0.2">
      <c r="A47" s="258"/>
      <c r="B47" s="164"/>
      <c r="C47" s="135"/>
    </row>
    <row r="48" spans="1:3" x14ac:dyDescent="0.2">
      <c r="A48" s="258"/>
      <c r="B48" s="164"/>
      <c r="C48" s="135"/>
    </row>
    <row r="49" spans="1:3" x14ac:dyDescent="0.2">
      <c r="A49" s="258"/>
      <c r="B49" s="164"/>
      <c r="C49" s="135"/>
    </row>
    <row r="50" spans="1:3" x14ac:dyDescent="0.2">
      <c r="A50" s="258"/>
      <c r="B50" s="164"/>
      <c r="C50" s="135"/>
    </row>
    <row r="51" spans="1:3" x14ac:dyDescent="0.2">
      <c r="A51" s="258"/>
      <c r="B51" s="164"/>
      <c r="C51" s="135"/>
    </row>
    <row r="52" spans="1:3" x14ac:dyDescent="0.2">
      <c r="A52" s="258"/>
      <c r="B52" s="164"/>
      <c r="C52" s="135"/>
    </row>
    <row r="53" spans="1:3" x14ac:dyDescent="0.2">
      <c r="A53" s="258"/>
      <c r="B53" s="164"/>
      <c r="C53" s="135"/>
    </row>
    <row r="54" spans="1:3" x14ac:dyDescent="0.2">
      <c r="A54" s="258"/>
      <c r="B54" s="164"/>
      <c r="C54" s="135"/>
    </row>
    <row r="55" spans="1:3" x14ac:dyDescent="0.2">
      <c r="A55" s="258"/>
      <c r="B55" s="164"/>
      <c r="C55" s="135"/>
    </row>
    <row r="56" spans="1:3" x14ac:dyDescent="0.2">
      <c r="A56" s="258"/>
      <c r="B56" s="164"/>
      <c r="C56" s="135"/>
    </row>
    <row r="57" spans="1:3" x14ac:dyDescent="0.2">
      <c r="A57" s="258"/>
      <c r="B57" s="164"/>
      <c r="C57" s="135"/>
    </row>
    <row r="58" spans="1:3" x14ac:dyDescent="0.2">
      <c r="A58" s="258"/>
      <c r="B58" s="164"/>
      <c r="C58" s="135"/>
    </row>
    <row r="59" spans="1:3" x14ac:dyDescent="0.2">
      <c r="A59" s="258"/>
      <c r="B59" s="164"/>
      <c r="C59" s="135"/>
    </row>
    <row r="60" spans="1:3" x14ac:dyDescent="0.2">
      <c r="A60" s="258"/>
      <c r="B60" s="164"/>
      <c r="C60" s="135"/>
    </row>
    <row r="61" spans="1:3" x14ac:dyDescent="0.2">
      <c r="A61" s="258"/>
      <c r="B61" s="164"/>
      <c r="C61" s="135"/>
    </row>
    <row r="62" spans="1:3" x14ac:dyDescent="0.2">
      <c r="A62" s="258"/>
      <c r="B62" s="164"/>
      <c r="C62" s="135"/>
    </row>
    <row r="63" spans="1:3" x14ac:dyDescent="0.2">
      <c r="A63" s="261"/>
      <c r="B63" s="227"/>
      <c r="C63" s="262"/>
    </row>
    <row r="64" spans="1:3" x14ac:dyDescent="0.2">
      <c r="A64" s="40"/>
      <c r="B64" s="40" t="s">
        <v>47</v>
      </c>
      <c r="C64" s="42">
        <f>SUM(C11:C63)</f>
        <v>0</v>
      </c>
    </row>
    <row r="66" spans="1:3" x14ac:dyDescent="0.2">
      <c r="A66" s="266" t="s">
        <v>48</v>
      </c>
      <c r="B66" s="267"/>
      <c r="C66" s="267"/>
    </row>
    <row r="67" spans="1:3" x14ac:dyDescent="0.2">
      <c r="A67" s="263"/>
      <c r="B67" s="264"/>
      <c r="C67" s="135"/>
    </row>
    <row r="68" spans="1:3" x14ac:dyDescent="0.2">
      <c r="A68" s="263"/>
      <c r="B68" s="264"/>
      <c r="C68" s="135"/>
    </row>
    <row r="69" spans="1:3" x14ac:dyDescent="0.2">
      <c r="A69" s="263"/>
      <c r="B69" s="264"/>
      <c r="C69" s="135"/>
    </row>
    <row r="70" spans="1:3" x14ac:dyDescent="0.2">
      <c r="A70" s="263"/>
      <c r="B70" s="264"/>
      <c r="C70" s="135"/>
    </row>
    <row r="71" spans="1:3" x14ac:dyDescent="0.2">
      <c r="A71" s="263"/>
      <c r="B71" s="264"/>
      <c r="C71" s="135"/>
    </row>
    <row r="72" spans="1:3" x14ac:dyDescent="0.2">
      <c r="A72" s="265"/>
      <c r="B72" s="164"/>
      <c r="C72" s="135"/>
    </row>
    <row r="73" spans="1:3" x14ac:dyDescent="0.2">
      <c r="A73" s="31"/>
      <c r="B73" s="12"/>
      <c r="C73" s="13"/>
    </row>
    <row r="74" spans="1:3" x14ac:dyDescent="0.2">
      <c r="A74" s="38"/>
      <c r="B74" s="38" t="s">
        <v>49</v>
      </c>
      <c r="C74" s="42">
        <f>SUM(C67:C73)</f>
        <v>0</v>
      </c>
    </row>
    <row r="75" spans="1:3" x14ac:dyDescent="0.2">
      <c r="A75" s="28"/>
    </row>
    <row r="76" spans="1:3" x14ac:dyDescent="0.2">
      <c r="A76" s="28"/>
    </row>
    <row r="77" spans="1:3" x14ac:dyDescent="0.2">
      <c r="A77" s="28"/>
    </row>
    <row r="78" spans="1:3" x14ac:dyDescent="0.2">
      <c r="A78" s="28"/>
    </row>
    <row r="79" spans="1:3" x14ac:dyDescent="0.2">
      <c r="A79" s="28"/>
    </row>
    <row r="80" spans="1:3" x14ac:dyDescent="0.2">
      <c r="A80" s="28"/>
    </row>
    <row r="81" spans="1:1" x14ac:dyDescent="0.2">
      <c r="A81" s="28"/>
    </row>
    <row r="82" spans="1:1" x14ac:dyDescent="0.2">
      <c r="A82" s="28"/>
    </row>
    <row r="83" spans="1:1" x14ac:dyDescent="0.2">
      <c r="A83" s="28"/>
    </row>
    <row r="84" spans="1:1" x14ac:dyDescent="0.2">
      <c r="A84" s="28"/>
    </row>
    <row r="85" spans="1:1" x14ac:dyDescent="0.2">
      <c r="A85" s="28"/>
    </row>
    <row r="86" spans="1:1" x14ac:dyDescent="0.2">
      <c r="A86" s="28"/>
    </row>
    <row r="87" spans="1:1" x14ac:dyDescent="0.2">
      <c r="A87" s="28"/>
    </row>
    <row r="88" spans="1:1" x14ac:dyDescent="0.2">
      <c r="A88" s="28"/>
    </row>
  </sheetData>
  <pageMargins left="0.7" right="0.7" top="0.75" bottom="0.75" header="0.3" footer="0.3"/>
  <pageSetup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75"/>
  <sheetViews>
    <sheetView workbookViewId="0">
      <selection activeCell="D9" sqref="D9"/>
    </sheetView>
  </sheetViews>
  <sheetFormatPr defaultColWidth="9.140625" defaultRowHeight="12.75" x14ac:dyDescent="0.2"/>
  <cols>
    <col min="1" max="1" width="12.140625" style="27" customWidth="1"/>
    <col min="2" max="2" width="13.5703125" style="28" bestFit="1" customWidth="1"/>
    <col min="3" max="3" width="46.7109375" style="27" customWidth="1"/>
    <col min="4" max="5" width="16.7109375" style="27" customWidth="1"/>
    <col min="6" max="6" width="11.7109375" style="26" customWidth="1"/>
    <col min="7" max="7" width="11.7109375" style="28" customWidth="1"/>
    <col min="8" max="8" width="12.7109375" style="26" customWidth="1"/>
    <col min="9" max="9" width="46.7109375" style="5" customWidth="1"/>
    <col min="10" max="16384" width="9.140625" style="5"/>
  </cols>
  <sheetData>
    <row r="1" spans="1:9" x14ac:dyDescent="0.2">
      <c r="A1" s="4" t="s">
        <v>0</v>
      </c>
      <c r="B1" s="5">
        <f>'Rate Summary'!B1</f>
        <v>0</v>
      </c>
    </row>
    <row r="2" spans="1:9" x14ac:dyDescent="0.2">
      <c r="A2" s="4" t="s">
        <v>1</v>
      </c>
      <c r="B2" s="5">
        <f>'Rate Summary'!B2</f>
        <v>0</v>
      </c>
    </row>
    <row r="3" spans="1:9" x14ac:dyDescent="0.2">
      <c r="A3" s="4" t="s">
        <v>96</v>
      </c>
      <c r="B3" s="5">
        <f>'Rate Summary'!B4</f>
        <v>0</v>
      </c>
    </row>
    <row r="4" spans="1:9" x14ac:dyDescent="0.2">
      <c r="A4" s="4" t="s">
        <v>2</v>
      </c>
      <c r="B4" s="27">
        <f>'Rate Summary'!B5</f>
        <v>2024</v>
      </c>
    </row>
    <row r="6" spans="1:9" x14ac:dyDescent="0.2">
      <c r="B6" s="187"/>
      <c r="C6" s="188" t="s">
        <v>40</v>
      </c>
      <c r="D6" s="189"/>
    </row>
    <row r="7" spans="1:9" x14ac:dyDescent="0.2">
      <c r="B7" s="35" t="s">
        <v>127</v>
      </c>
      <c r="C7" s="36"/>
      <c r="D7" s="41">
        <f>H75</f>
        <v>0</v>
      </c>
    </row>
    <row r="8" spans="1:9" x14ac:dyDescent="0.2">
      <c r="B8" s="35" t="s">
        <v>128</v>
      </c>
      <c r="C8" s="36"/>
      <c r="D8" s="148">
        <f>H53</f>
        <v>0</v>
      </c>
    </row>
    <row r="9" spans="1:9" x14ac:dyDescent="0.2">
      <c r="B9" s="35" t="s">
        <v>41</v>
      </c>
      <c r="C9" s="36"/>
      <c r="D9" s="149">
        <f>D7+D8</f>
        <v>0</v>
      </c>
    </row>
    <row r="11" spans="1:9" x14ac:dyDescent="0.2">
      <c r="A11" s="187" t="s">
        <v>26</v>
      </c>
      <c r="B11" s="190"/>
      <c r="C11" s="191"/>
      <c r="D11" s="191"/>
      <c r="E11" s="191"/>
      <c r="F11" s="192"/>
      <c r="G11" s="190"/>
      <c r="H11" s="192"/>
      <c r="I11" s="193"/>
    </row>
    <row r="13" spans="1:9" s="8" customFormat="1" ht="25.5" x14ac:dyDescent="0.2">
      <c r="A13" s="10" t="s">
        <v>27</v>
      </c>
      <c r="B13" s="10" t="s">
        <v>28</v>
      </c>
      <c r="C13" s="10" t="s">
        <v>29</v>
      </c>
      <c r="D13" s="10" t="s">
        <v>30</v>
      </c>
      <c r="E13" s="10" t="s">
        <v>31</v>
      </c>
      <c r="F13" s="11" t="s">
        <v>32</v>
      </c>
      <c r="G13" s="10" t="s">
        <v>33</v>
      </c>
      <c r="H13" s="11" t="s">
        <v>35</v>
      </c>
      <c r="I13" s="10" t="s">
        <v>34</v>
      </c>
    </row>
    <row r="14" spans="1:9" x14ac:dyDescent="0.2">
      <c r="A14" s="268"/>
      <c r="B14" s="269"/>
      <c r="C14" s="270"/>
      <c r="D14" s="270"/>
      <c r="E14" s="270"/>
      <c r="F14" s="271"/>
      <c r="G14" s="265"/>
      <c r="H14" s="271"/>
      <c r="I14" s="164"/>
    </row>
    <row r="15" spans="1:9" x14ac:dyDescent="0.2">
      <c r="A15" s="268"/>
      <c r="B15" s="269"/>
      <c r="C15" s="270"/>
      <c r="D15" s="270"/>
      <c r="E15" s="270"/>
      <c r="F15" s="271"/>
      <c r="G15" s="265"/>
      <c r="H15" s="271"/>
      <c r="I15" s="164"/>
    </row>
    <row r="16" spans="1:9" x14ac:dyDescent="0.2">
      <c r="A16" s="268"/>
      <c r="B16" s="269"/>
      <c r="C16" s="270"/>
      <c r="D16" s="270"/>
      <c r="E16" s="270"/>
      <c r="F16" s="271"/>
      <c r="G16" s="265"/>
      <c r="H16" s="271"/>
      <c r="I16" s="164"/>
    </row>
    <row r="17" spans="1:9" x14ac:dyDescent="0.2">
      <c r="A17" s="268"/>
      <c r="B17" s="269"/>
      <c r="C17" s="270"/>
      <c r="D17" s="270"/>
      <c r="E17" s="270"/>
      <c r="F17" s="271"/>
      <c r="G17" s="265"/>
      <c r="H17" s="271"/>
      <c r="I17" s="164"/>
    </row>
    <row r="18" spans="1:9" x14ac:dyDescent="0.2">
      <c r="A18" s="268"/>
      <c r="B18" s="269"/>
      <c r="C18" s="270"/>
      <c r="D18" s="270"/>
      <c r="E18" s="270"/>
      <c r="F18" s="271"/>
      <c r="G18" s="265"/>
      <c r="H18" s="271"/>
      <c r="I18" s="164"/>
    </row>
    <row r="19" spans="1:9" x14ac:dyDescent="0.2">
      <c r="A19" s="268"/>
      <c r="B19" s="269"/>
      <c r="C19" s="270"/>
      <c r="D19" s="270"/>
      <c r="E19" s="270"/>
      <c r="F19" s="271"/>
      <c r="G19" s="265"/>
      <c r="H19" s="271"/>
      <c r="I19" s="164"/>
    </row>
    <row r="20" spans="1:9" x14ac:dyDescent="0.2">
      <c r="A20" s="268"/>
      <c r="B20" s="269"/>
      <c r="C20" s="270"/>
      <c r="D20" s="270"/>
      <c r="E20" s="270"/>
      <c r="F20" s="271"/>
      <c r="G20" s="265"/>
      <c r="H20" s="271"/>
      <c r="I20" s="164"/>
    </row>
    <row r="21" spans="1:9" x14ac:dyDescent="0.2">
      <c r="A21" s="268"/>
      <c r="B21" s="269"/>
      <c r="C21" s="270"/>
      <c r="D21" s="270"/>
      <c r="E21" s="270"/>
      <c r="F21" s="271"/>
      <c r="G21" s="265"/>
      <c r="H21" s="271"/>
      <c r="I21" s="164"/>
    </row>
    <row r="22" spans="1:9" x14ac:dyDescent="0.2">
      <c r="A22" s="268"/>
      <c r="B22" s="269"/>
      <c r="C22" s="270"/>
      <c r="D22" s="270"/>
      <c r="E22" s="270"/>
      <c r="F22" s="271"/>
      <c r="G22" s="265"/>
      <c r="H22" s="271"/>
      <c r="I22" s="164"/>
    </row>
    <row r="23" spans="1:9" x14ac:dyDescent="0.2">
      <c r="A23" s="268"/>
      <c r="B23" s="269"/>
      <c r="C23" s="270"/>
      <c r="D23" s="270"/>
      <c r="E23" s="270"/>
      <c r="F23" s="271"/>
      <c r="G23" s="265"/>
      <c r="H23" s="271"/>
      <c r="I23" s="164"/>
    </row>
    <row r="24" spans="1:9" x14ac:dyDescent="0.2">
      <c r="A24" s="268"/>
      <c r="B24" s="269"/>
      <c r="C24" s="270"/>
      <c r="D24" s="270"/>
      <c r="E24" s="270"/>
      <c r="F24" s="271"/>
      <c r="G24" s="265"/>
      <c r="H24" s="271"/>
      <c r="I24" s="164"/>
    </row>
    <row r="25" spans="1:9" x14ac:dyDescent="0.2">
      <c r="A25" s="268"/>
      <c r="B25" s="269"/>
      <c r="C25" s="270"/>
      <c r="D25" s="270"/>
      <c r="E25" s="270"/>
      <c r="F25" s="271"/>
      <c r="G25" s="265"/>
      <c r="H25" s="271"/>
      <c r="I25" s="164"/>
    </row>
    <row r="26" spans="1:9" x14ac:dyDescent="0.2">
      <c r="A26" s="268"/>
      <c r="B26" s="269"/>
      <c r="C26" s="270"/>
      <c r="D26" s="270"/>
      <c r="E26" s="270"/>
      <c r="F26" s="271"/>
      <c r="G26" s="265"/>
      <c r="H26" s="271"/>
      <c r="I26" s="164"/>
    </row>
    <row r="27" spans="1:9" x14ac:dyDescent="0.2">
      <c r="A27" s="268"/>
      <c r="B27" s="269"/>
      <c r="C27" s="270"/>
      <c r="D27" s="270"/>
      <c r="E27" s="270"/>
      <c r="F27" s="271"/>
      <c r="G27" s="265"/>
      <c r="H27" s="271"/>
      <c r="I27" s="164"/>
    </row>
    <row r="28" spans="1:9" x14ac:dyDescent="0.2">
      <c r="A28" s="268"/>
      <c r="B28" s="269"/>
      <c r="C28" s="270"/>
      <c r="D28" s="270"/>
      <c r="E28" s="270"/>
      <c r="F28" s="271"/>
      <c r="G28" s="265"/>
      <c r="H28" s="271"/>
      <c r="I28" s="164"/>
    </row>
    <row r="29" spans="1:9" x14ac:dyDescent="0.2">
      <c r="A29" s="268"/>
      <c r="B29" s="269"/>
      <c r="C29" s="270"/>
      <c r="D29" s="270"/>
      <c r="E29" s="270"/>
      <c r="F29" s="271"/>
      <c r="G29" s="265"/>
      <c r="H29" s="271"/>
      <c r="I29" s="164"/>
    </row>
    <row r="30" spans="1:9" x14ac:dyDescent="0.2">
      <c r="A30" s="268"/>
      <c r="B30" s="269"/>
      <c r="C30" s="270"/>
      <c r="D30" s="270"/>
      <c r="E30" s="270"/>
      <c r="F30" s="271"/>
      <c r="G30" s="265"/>
      <c r="H30" s="271"/>
      <c r="I30" s="164"/>
    </row>
    <row r="31" spans="1:9" x14ac:dyDescent="0.2">
      <c r="A31" s="268"/>
      <c r="B31" s="269"/>
      <c r="C31" s="270"/>
      <c r="D31" s="270"/>
      <c r="E31" s="270"/>
      <c r="F31" s="271"/>
      <c r="G31" s="265"/>
      <c r="H31" s="271"/>
      <c r="I31" s="164"/>
    </row>
    <row r="32" spans="1:9" x14ac:dyDescent="0.2">
      <c r="A32" s="268"/>
      <c r="B32" s="269"/>
      <c r="C32" s="270"/>
      <c r="D32" s="270"/>
      <c r="E32" s="270"/>
      <c r="F32" s="271"/>
      <c r="G32" s="265"/>
      <c r="H32" s="271"/>
      <c r="I32" s="164"/>
    </row>
    <row r="33" spans="1:9" x14ac:dyDescent="0.2">
      <c r="A33" s="268"/>
      <c r="B33" s="269"/>
      <c r="C33" s="270"/>
      <c r="D33" s="270"/>
      <c r="E33" s="270"/>
      <c r="F33" s="271"/>
      <c r="G33" s="265"/>
      <c r="H33" s="271"/>
      <c r="I33" s="164"/>
    </row>
    <row r="34" spans="1:9" x14ac:dyDescent="0.2">
      <c r="A34" s="268"/>
      <c r="B34" s="269"/>
      <c r="C34" s="270"/>
      <c r="D34" s="270"/>
      <c r="E34" s="270"/>
      <c r="F34" s="271"/>
      <c r="G34" s="265"/>
      <c r="H34" s="271"/>
      <c r="I34" s="164"/>
    </row>
    <row r="35" spans="1:9" x14ac:dyDescent="0.2">
      <c r="A35" s="268"/>
      <c r="B35" s="269"/>
      <c r="C35" s="270"/>
      <c r="D35" s="270"/>
      <c r="E35" s="270"/>
      <c r="F35" s="271"/>
      <c r="G35" s="265"/>
      <c r="H35" s="271"/>
      <c r="I35" s="164"/>
    </row>
    <row r="36" spans="1:9" x14ac:dyDescent="0.2">
      <c r="A36" s="268"/>
      <c r="B36" s="269"/>
      <c r="C36" s="270"/>
      <c r="D36" s="270"/>
      <c r="E36" s="270"/>
      <c r="F36" s="271"/>
      <c r="G36" s="265"/>
      <c r="H36" s="271"/>
      <c r="I36" s="164"/>
    </row>
    <row r="37" spans="1:9" x14ac:dyDescent="0.2">
      <c r="A37" s="268"/>
      <c r="B37" s="269"/>
      <c r="C37" s="270"/>
      <c r="D37" s="270"/>
      <c r="E37" s="270"/>
      <c r="F37" s="271"/>
      <c r="G37" s="265"/>
      <c r="H37" s="271"/>
      <c r="I37" s="164"/>
    </row>
    <row r="38" spans="1:9" x14ac:dyDescent="0.2">
      <c r="A38" s="268"/>
      <c r="B38" s="269"/>
      <c r="C38" s="270"/>
      <c r="D38" s="270"/>
      <c r="E38" s="270"/>
      <c r="F38" s="271"/>
      <c r="G38" s="265"/>
      <c r="H38" s="271"/>
      <c r="I38" s="164"/>
    </row>
    <row r="39" spans="1:9" x14ac:dyDescent="0.2">
      <c r="A39" s="268"/>
      <c r="B39" s="269"/>
      <c r="C39" s="270"/>
      <c r="D39" s="270"/>
      <c r="E39" s="270"/>
      <c r="F39" s="271"/>
      <c r="G39" s="265"/>
      <c r="H39" s="271"/>
      <c r="I39" s="164"/>
    </row>
    <row r="40" spans="1:9" x14ac:dyDescent="0.2">
      <c r="A40" s="268"/>
      <c r="B40" s="269"/>
      <c r="C40" s="270"/>
      <c r="D40" s="270"/>
      <c r="E40" s="270"/>
      <c r="F40" s="271"/>
      <c r="G40" s="265"/>
      <c r="H40" s="271"/>
      <c r="I40" s="164"/>
    </row>
    <row r="41" spans="1:9" x14ac:dyDescent="0.2">
      <c r="A41" s="268"/>
      <c r="B41" s="269"/>
      <c r="C41" s="270"/>
      <c r="D41" s="270"/>
      <c r="E41" s="270"/>
      <c r="F41" s="271"/>
      <c r="G41" s="265"/>
      <c r="H41" s="271"/>
      <c r="I41" s="164"/>
    </row>
    <row r="42" spans="1:9" x14ac:dyDescent="0.2">
      <c r="A42" s="268"/>
      <c r="B42" s="269"/>
      <c r="C42" s="270"/>
      <c r="D42" s="270"/>
      <c r="E42" s="270"/>
      <c r="F42" s="271"/>
      <c r="G42" s="265"/>
      <c r="H42" s="271"/>
      <c r="I42" s="164"/>
    </row>
    <row r="43" spans="1:9" x14ac:dyDescent="0.2">
      <c r="A43" s="268"/>
      <c r="B43" s="269"/>
      <c r="C43" s="270"/>
      <c r="D43" s="270"/>
      <c r="E43" s="270"/>
      <c r="F43" s="271"/>
      <c r="G43" s="265"/>
      <c r="H43" s="271"/>
      <c r="I43" s="164"/>
    </row>
    <row r="44" spans="1:9" x14ac:dyDescent="0.2">
      <c r="A44" s="268"/>
      <c r="B44" s="269"/>
      <c r="C44" s="270"/>
      <c r="D44" s="270"/>
      <c r="E44" s="270"/>
      <c r="F44" s="271"/>
      <c r="G44" s="265"/>
      <c r="H44" s="271"/>
      <c r="I44" s="164"/>
    </row>
    <row r="45" spans="1:9" x14ac:dyDescent="0.2">
      <c r="A45" s="268"/>
      <c r="B45" s="269"/>
      <c r="C45" s="270"/>
      <c r="D45" s="270"/>
      <c r="E45" s="270"/>
      <c r="F45" s="271"/>
      <c r="G45" s="265"/>
      <c r="H45" s="271"/>
      <c r="I45" s="164"/>
    </row>
    <row r="46" spans="1:9" x14ac:dyDescent="0.2">
      <c r="A46" s="268"/>
      <c r="B46" s="269"/>
      <c r="C46" s="270"/>
      <c r="D46" s="270"/>
      <c r="E46" s="270"/>
      <c r="F46" s="271"/>
      <c r="G46" s="265"/>
      <c r="H46" s="271"/>
      <c r="I46" s="164"/>
    </row>
    <row r="47" spans="1:9" x14ac:dyDescent="0.2">
      <c r="A47" s="268"/>
      <c r="B47" s="269"/>
      <c r="C47" s="270"/>
      <c r="D47" s="270"/>
      <c r="E47" s="270"/>
      <c r="F47" s="271"/>
      <c r="G47" s="265"/>
      <c r="H47" s="271"/>
      <c r="I47" s="164"/>
    </row>
    <row r="48" spans="1:9" x14ac:dyDescent="0.2">
      <c r="A48" s="268"/>
      <c r="B48" s="269"/>
      <c r="C48" s="270"/>
      <c r="D48" s="270"/>
      <c r="E48" s="270"/>
      <c r="F48" s="271"/>
      <c r="G48" s="265"/>
      <c r="H48" s="271"/>
      <c r="I48" s="164"/>
    </row>
    <row r="49" spans="1:9" x14ac:dyDescent="0.2">
      <c r="A49" s="268"/>
      <c r="B49" s="269"/>
      <c r="C49" s="270"/>
      <c r="D49" s="270"/>
      <c r="E49" s="270"/>
      <c r="F49" s="271"/>
      <c r="G49" s="265"/>
      <c r="H49" s="271"/>
      <c r="I49" s="164"/>
    </row>
    <row r="50" spans="1:9" x14ac:dyDescent="0.2">
      <c r="A50" s="268"/>
      <c r="B50" s="269"/>
      <c r="C50" s="270"/>
      <c r="D50" s="270"/>
      <c r="E50" s="270"/>
      <c r="F50" s="271"/>
      <c r="G50" s="265"/>
      <c r="H50" s="271"/>
      <c r="I50" s="315"/>
    </row>
    <row r="51" spans="1:9" x14ac:dyDescent="0.2">
      <c r="A51" s="268"/>
      <c r="B51" s="269"/>
      <c r="C51" s="270"/>
      <c r="D51" s="270"/>
      <c r="E51" s="270"/>
      <c r="F51" s="271"/>
      <c r="G51" s="265"/>
      <c r="H51" s="271"/>
      <c r="I51" s="164"/>
    </row>
    <row r="52" spans="1:9" x14ac:dyDescent="0.2">
      <c r="A52" s="29"/>
      <c r="B52" s="30"/>
      <c r="C52" s="29"/>
      <c r="D52" s="29"/>
      <c r="E52" s="29"/>
      <c r="F52" s="24"/>
      <c r="G52" s="31"/>
      <c r="H52" s="24"/>
      <c r="I52" s="12"/>
    </row>
    <row r="53" spans="1:9" x14ac:dyDescent="0.2">
      <c r="A53" s="37"/>
      <c r="B53" s="38"/>
      <c r="C53" s="37" t="s">
        <v>201</v>
      </c>
      <c r="D53" s="37"/>
      <c r="E53" s="37"/>
      <c r="F53" s="39">
        <f>SUM(F14:F52)</f>
        <v>0</v>
      </c>
      <c r="G53" s="38"/>
      <c r="H53" s="39">
        <f>SUM(H14:H52)</f>
        <v>0</v>
      </c>
      <c r="I53" s="40"/>
    </row>
    <row r="55" spans="1:9" x14ac:dyDescent="0.2">
      <c r="A55" s="270"/>
      <c r="B55" s="269"/>
      <c r="C55" s="270"/>
      <c r="D55" s="270"/>
      <c r="E55" s="270"/>
      <c r="F55" s="271"/>
      <c r="G55" s="265"/>
      <c r="H55" s="271"/>
      <c r="I55" s="164"/>
    </row>
    <row r="56" spans="1:9" x14ac:dyDescent="0.2">
      <c r="A56" s="270"/>
      <c r="B56" s="269"/>
      <c r="C56" s="270"/>
      <c r="D56" s="270"/>
      <c r="E56" s="270"/>
      <c r="F56" s="271"/>
      <c r="G56" s="265"/>
      <c r="H56" s="271"/>
      <c r="I56" s="164"/>
    </row>
    <row r="57" spans="1:9" x14ac:dyDescent="0.2">
      <c r="A57" s="270"/>
      <c r="B57" s="269"/>
      <c r="C57" s="270"/>
      <c r="D57" s="270"/>
      <c r="E57" s="270"/>
      <c r="F57" s="271"/>
      <c r="G57" s="265"/>
      <c r="H57" s="271"/>
      <c r="I57" s="164"/>
    </row>
    <row r="58" spans="1:9" x14ac:dyDescent="0.2">
      <c r="A58" s="270"/>
      <c r="B58" s="269"/>
      <c r="C58" s="270"/>
      <c r="D58" s="270"/>
      <c r="E58" s="270"/>
      <c r="F58" s="271"/>
      <c r="G58" s="265"/>
      <c r="H58" s="271"/>
      <c r="I58" s="164"/>
    </row>
    <row r="59" spans="1:9" x14ac:dyDescent="0.2">
      <c r="A59" s="270"/>
      <c r="B59" s="269"/>
      <c r="C59" s="270"/>
      <c r="D59" s="270"/>
      <c r="E59" s="270"/>
      <c r="F59" s="271"/>
      <c r="G59" s="265"/>
      <c r="H59" s="271"/>
      <c r="I59" s="164"/>
    </row>
    <row r="60" spans="1:9" x14ac:dyDescent="0.2">
      <c r="A60" s="270"/>
      <c r="B60" s="269"/>
      <c r="C60" s="270"/>
      <c r="D60" s="270"/>
      <c r="E60" s="270"/>
      <c r="F60" s="271"/>
      <c r="G60" s="265"/>
      <c r="H60" s="271"/>
      <c r="I60" s="164"/>
    </row>
    <row r="61" spans="1:9" x14ac:dyDescent="0.2">
      <c r="A61" s="270"/>
      <c r="B61" s="269"/>
      <c r="C61" s="270"/>
      <c r="D61" s="270"/>
      <c r="E61" s="270"/>
      <c r="F61" s="271"/>
      <c r="G61" s="265"/>
      <c r="H61" s="271"/>
      <c r="I61" s="164"/>
    </row>
    <row r="62" spans="1:9" x14ac:dyDescent="0.2">
      <c r="A62" s="270"/>
      <c r="B62" s="269"/>
      <c r="C62" s="270"/>
      <c r="D62" s="270"/>
      <c r="E62" s="270"/>
      <c r="F62" s="271"/>
      <c r="G62" s="265"/>
      <c r="H62" s="271"/>
      <c r="I62" s="164"/>
    </row>
    <row r="63" spans="1:9" x14ac:dyDescent="0.2">
      <c r="A63" s="270"/>
      <c r="B63" s="269"/>
      <c r="C63" s="270"/>
      <c r="D63" s="270"/>
      <c r="E63" s="270"/>
      <c r="F63" s="271"/>
      <c r="G63" s="265"/>
      <c r="H63" s="271"/>
      <c r="I63" s="164"/>
    </row>
    <row r="64" spans="1:9" x14ac:dyDescent="0.2">
      <c r="A64" s="270"/>
      <c r="B64" s="269"/>
      <c r="C64" s="270"/>
      <c r="D64" s="270"/>
      <c r="E64" s="270"/>
      <c r="F64" s="271"/>
      <c r="G64" s="265"/>
      <c r="H64" s="271"/>
      <c r="I64" s="164"/>
    </row>
    <row r="65" spans="1:9" x14ac:dyDescent="0.2">
      <c r="A65" s="270"/>
      <c r="B65" s="269"/>
      <c r="C65" s="270"/>
      <c r="D65" s="270"/>
      <c r="E65" s="270"/>
      <c r="F65" s="271"/>
      <c r="G65" s="265"/>
      <c r="H65" s="271"/>
      <c r="I65" s="164"/>
    </row>
    <row r="66" spans="1:9" x14ac:dyDescent="0.2">
      <c r="A66" s="270"/>
      <c r="B66" s="269"/>
      <c r="C66" s="270"/>
      <c r="D66" s="270"/>
      <c r="E66" s="270"/>
      <c r="F66" s="271"/>
      <c r="G66" s="265"/>
      <c r="H66" s="271"/>
      <c r="I66" s="164"/>
    </row>
    <row r="67" spans="1:9" x14ac:dyDescent="0.2">
      <c r="A67" s="270"/>
      <c r="B67" s="269"/>
      <c r="C67" s="270"/>
      <c r="D67" s="270"/>
      <c r="E67" s="270"/>
      <c r="F67" s="271"/>
      <c r="G67" s="265"/>
      <c r="H67" s="271"/>
      <c r="I67" s="164"/>
    </row>
    <row r="68" spans="1:9" x14ac:dyDescent="0.2">
      <c r="A68" s="270"/>
      <c r="B68" s="269"/>
      <c r="C68" s="270"/>
      <c r="D68" s="270"/>
      <c r="E68" s="270"/>
      <c r="F68" s="271"/>
      <c r="G68" s="265"/>
      <c r="H68" s="271"/>
      <c r="I68" s="164"/>
    </row>
    <row r="69" spans="1:9" x14ac:dyDescent="0.2">
      <c r="A69" s="270"/>
      <c r="B69" s="269"/>
      <c r="C69" s="270"/>
      <c r="D69" s="270"/>
      <c r="E69" s="270"/>
      <c r="F69" s="271"/>
      <c r="G69" s="265"/>
      <c r="H69" s="271"/>
      <c r="I69" s="164"/>
    </row>
    <row r="70" spans="1:9" x14ac:dyDescent="0.2">
      <c r="A70" s="270"/>
      <c r="B70" s="269"/>
      <c r="C70" s="270"/>
      <c r="D70" s="270"/>
      <c r="E70" s="270"/>
      <c r="F70" s="271"/>
      <c r="G70" s="265"/>
      <c r="H70" s="271"/>
      <c r="I70" s="164"/>
    </row>
    <row r="71" spans="1:9" x14ac:dyDescent="0.2">
      <c r="A71" s="270"/>
      <c r="B71" s="269"/>
      <c r="C71" s="270"/>
      <c r="D71" s="270"/>
      <c r="E71" s="270"/>
      <c r="F71" s="271"/>
      <c r="G71" s="265"/>
      <c r="H71" s="271"/>
      <c r="I71" s="164"/>
    </row>
    <row r="72" spans="1:9" x14ac:dyDescent="0.2">
      <c r="A72" s="270"/>
      <c r="B72" s="269"/>
      <c r="C72" s="270"/>
      <c r="D72" s="270"/>
      <c r="E72" s="270"/>
      <c r="F72" s="271"/>
      <c r="G72" s="265"/>
      <c r="H72" s="271"/>
      <c r="I72" s="164"/>
    </row>
    <row r="73" spans="1:9" x14ac:dyDescent="0.2">
      <c r="A73" s="270"/>
      <c r="B73" s="269"/>
      <c r="C73" s="270"/>
      <c r="D73" s="270"/>
      <c r="E73" s="270"/>
      <c r="F73" s="271"/>
      <c r="G73" s="265"/>
      <c r="H73" s="271"/>
      <c r="I73" s="164"/>
    </row>
    <row r="74" spans="1:9" x14ac:dyDescent="0.2">
      <c r="A74" s="272"/>
      <c r="B74" s="273"/>
      <c r="C74" s="272"/>
      <c r="D74" s="272"/>
      <c r="E74" s="272"/>
      <c r="F74" s="84"/>
      <c r="G74" s="274"/>
      <c r="H74" s="84"/>
      <c r="I74" s="47"/>
    </row>
    <row r="75" spans="1:9" x14ac:dyDescent="0.2">
      <c r="A75" s="37"/>
      <c r="B75" s="38"/>
      <c r="C75" s="37" t="s">
        <v>202</v>
      </c>
      <c r="D75" s="37"/>
      <c r="E75" s="37"/>
      <c r="F75" s="39">
        <f>SUM(F55:F74)</f>
        <v>0</v>
      </c>
      <c r="G75" s="38"/>
      <c r="H75" s="39">
        <f>SUM(H55:H74)</f>
        <v>0</v>
      </c>
      <c r="I75" s="40"/>
    </row>
  </sheetData>
  <pageMargins left="0.25" right="0.25" top="0.75" bottom="0.75" header="0.3" footer="0.3"/>
  <pageSetup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61"/>
  <sheetViews>
    <sheetView workbookViewId="0">
      <selection activeCell="O27" sqref="O27"/>
    </sheetView>
  </sheetViews>
  <sheetFormatPr defaultColWidth="9.140625" defaultRowHeight="12" x14ac:dyDescent="0.2"/>
  <cols>
    <col min="1" max="1" width="10.85546875" style="86" bestFit="1" customWidth="1"/>
    <col min="2" max="2" width="10.85546875" style="86" customWidth="1"/>
    <col min="3" max="3" width="14.7109375" style="89" customWidth="1"/>
    <col min="4" max="4" width="9.7109375" style="86" customWidth="1"/>
    <col min="5" max="8" width="9.140625" style="86"/>
    <col min="9" max="9" width="9.7109375" style="86" customWidth="1"/>
    <col min="10" max="12" width="13.7109375" style="93" customWidth="1"/>
    <col min="13" max="13" width="12.42578125" style="86" bestFit="1" customWidth="1"/>
    <col min="14" max="14" width="9.140625" style="86"/>
    <col min="15" max="15" width="11.85546875" style="86" bestFit="1" customWidth="1"/>
    <col min="16" max="16" width="12.42578125" style="86" bestFit="1" customWidth="1"/>
    <col min="17" max="18" width="9.140625" style="86"/>
    <col min="19" max="19" width="11.7109375" style="86" customWidth="1"/>
    <col min="20" max="20" width="9.140625" style="86"/>
    <col min="21" max="21" width="11.7109375" style="86" customWidth="1"/>
    <col min="22" max="16384" width="9.140625" style="86"/>
  </cols>
  <sheetData>
    <row r="1" spans="1:19" x14ac:dyDescent="0.2">
      <c r="A1" s="88" t="s">
        <v>0</v>
      </c>
      <c r="B1" s="86">
        <f>'Rate Summary'!B1</f>
        <v>0</v>
      </c>
      <c r="C1" s="86"/>
      <c r="H1" s="98"/>
      <c r="I1" s="98"/>
      <c r="J1" s="94"/>
      <c r="K1" s="94"/>
      <c r="L1" s="94"/>
    </row>
    <row r="2" spans="1:19" x14ac:dyDescent="0.2">
      <c r="A2" s="88" t="s">
        <v>1</v>
      </c>
      <c r="B2" s="86">
        <f>'Rate Summary'!B2</f>
        <v>0</v>
      </c>
      <c r="C2" s="86"/>
      <c r="F2" s="120"/>
      <c r="G2" s="109"/>
      <c r="H2" s="121"/>
      <c r="I2" s="121"/>
      <c r="J2" s="132" t="s">
        <v>171</v>
      </c>
      <c r="K2" s="132" t="s">
        <v>199</v>
      </c>
      <c r="L2" s="118"/>
      <c r="N2" s="150" t="s">
        <v>130</v>
      </c>
      <c r="O2" s="151"/>
      <c r="P2" s="151"/>
      <c r="Q2" s="151"/>
      <c r="R2" s="151"/>
      <c r="S2" s="152">
        <f>IF(L45=0,0,L45/COUNT(J3:K3))</f>
        <v>0</v>
      </c>
    </row>
    <row r="3" spans="1:19" x14ac:dyDescent="0.2">
      <c r="A3" s="88" t="s">
        <v>96</v>
      </c>
      <c r="B3" s="86">
        <f>'Rate Summary'!B4</f>
        <v>0</v>
      </c>
      <c r="C3" s="86"/>
      <c r="F3" s="122"/>
      <c r="G3" s="90"/>
      <c r="H3" s="90" t="s">
        <v>84</v>
      </c>
      <c r="I3" s="90"/>
      <c r="J3" s="123"/>
      <c r="K3" s="123"/>
      <c r="L3" s="111"/>
      <c r="N3" s="150" t="s">
        <v>131</v>
      </c>
      <c r="O3" s="151"/>
      <c r="P3" s="151"/>
      <c r="Q3" s="151"/>
      <c r="R3" s="151"/>
      <c r="S3" s="152">
        <f>IF(L46=0,0,L46/COUNT(J4:K4))</f>
        <v>0</v>
      </c>
    </row>
    <row r="4" spans="1:19" x14ac:dyDescent="0.2">
      <c r="A4" s="88" t="s">
        <v>2</v>
      </c>
      <c r="B4" s="237">
        <f>'Rate Summary'!B5</f>
        <v>2024</v>
      </c>
      <c r="C4" s="86"/>
      <c r="F4" s="122"/>
      <c r="G4" s="90"/>
      <c r="H4" s="90" t="s">
        <v>85</v>
      </c>
      <c r="I4" s="90"/>
      <c r="J4" s="123"/>
      <c r="K4" s="123"/>
      <c r="L4" s="111"/>
    </row>
    <row r="5" spans="1:19" x14ac:dyDescent="0.2">
      <c r="A5" s="88"/>
      <c r="B5" s="88"/>
      <c r="F5" s="122"/>
      <c r="G5" s="90"/>
      <c r="H5" s="90"/>
      <c r="I5" s="90"/>
      <c r="J5" s="94"/>
      <c r="K5" s="94"/>
      <c r="L5" s="111"/>
    </row>
    <row r="6" spans="1:19" x14ac:dyDescent="0.2">
      <c r="A6" s="88"/>
      <c r="B6" s="88"/>
      <c r="F6" s="122"/>
      <c r="G6" s="90" t="s">
        <v>80</v>
      </c>
      <c r="H6" s="90"/>
      <c r="I6" s="90"/>
      <c r="J6" s="96">
        <f>IF(J14="",0,IF(J3&gt;0,ROUND(J14/J3,0)))</f>
        <v>0</v>
      </c>
      <c r="K6" s="96">
        <f>IF(K14="",0,IF(K3&gt;0,ROUND(K14/K3,0)))</f>
        <v>0</v>
      </c>
      <c r="L6" s="124">
        <f>IF(J6="",K6,J6+K6)</f>
        <v>0</v>
      </c>
      <c r="N6" s="154"/>
      <c r="O6" s="154"/>
      <c r="P6" s="154"/>
      <c r="Q6" s="154"/>
      <c r="R6" s="154"/>
      <c r="S6" s="154"/>
    </row>
    <row r="7" spans="1:19" x14ac:dyDescent="0.2">
      <c r="A7" s="88"/>
      <c r="B7" s="88"/>
      <c r="F7" s="122"/>
      <c r="G7" s="90" t="s">
        <v>81</v>
      </c>
      <c r="H7" s="90"/>
      <c r="I7" s="90"/>
      <c r="J7" s="96">
        <f>IF(J15="",0,IF(J4&gt;0,ROUND(J15/J4,0)))</f>
        <v>0</v>
      </c>
      <c r="K7" s="96">
        <f>IF(K15="",0,IF(K4&gt;0,ROUND(K15/K4,0)))</f>
        <v>0</v>
      </c>
      <c r="L7" s="124">
        <f>IF(J7="",K7,J7+K7)</f>
        <v>0</v>
      </c>
      <c r="N7" s="153"/>
      <c r="O7" s="153"/>
      <c r="P7" s="153"/>
      <c r="Q7" s="153"/>
      <c r="R7" s="153"/>
      <c r="S7" s="153"/>
    </row>
    <row r="8" spans="1:19" x14ac:dyDescent="0.2">
      <c r="A8" s="88"/>
      <c r="B8" s="88"/>
      <c r="F8" s="122"/>
      <c r="G8" s="90"/>
      <c r="H8" s="90"/>
      <c r="I8" s="90"/>
      <c r="J8" s="94"/>
      <c r="K8" s="94"/>
      <c r="L8" s="111"/>
      <c r="N8" s="153"/>
      <c r="O8" s="153"/>
      <c r="P8" s="153"/>
      <c r="Q8" s="153"/>
      <c r="R8" s="153"/>
      <c r="S8" s="153"/>
    </row>
    <row r="9" spans="1:19" x14ac:dyDescent="0.2">
      <c r="A9" s="88"/>
      <c r="B9" s="88"/>
      <c r="F9" s="125" t="s">
        <v>78</v>
      </c>
      <c r="G9" s="90"/>
      <c r="H9" s="90"/>
      <c r="I9" s="90"/>
      <c r="J9" s="126">
        <f>IF(J6=0,0,IF(J6&gt;0,J6/(J6+J7)))</f>
        <v>0</v>
      </c>
      <c r="K9" s="126">
        <f>IF(K6=0,0,IF(K6&gt;0,K6/(K6+K7)))</f>
        <v>0</v>
      </c>
      <c r="L9" s="111"/>
      <c r="N9" s="153"/>
      <c r="O9" s="153"/>
      <c r="P9" s="153"/>
      <c r="Q9" s="153"/>
      <c r="R9" s="153"/>
      <c r="S9" s="153"/>
    </row>
    <row r="10" spans="1:19" x14ac:dyDescent="0.2">
      <c r="A10" s="88"/>
      <c r="B10" s="88"/>
      <c r="F10" s="127" t="s">
        <v>79</v>
      </c>
      <c r="G10" s="113"/>
      <c r="H10" s="113"/>
      <c r="I10" s="113"/>
      <c r="J10" s="128">
        <f>IF(J7=0,0,IF(J7&gt;0,J7/(J6+J7)))</f>
        <v>0</v>
      </c>
      <c r="K10" s="128">
        <f>IF(K7=0,0,IF(K7&gt;0,K7/(K6+K7)))</f>
        <v>0</v>
      </c>
      <c r="L10" s="116"/>
      <c r="N10" s="153"/>
      <c r="O10" s="153"/>
      <c r="P10" s="153"/>
      <c r="Q10" s="153"/>
      <c r="R10" s="153"/>
      <c r="S10" s="153"/>
    </row>
    <row r="11" spans="1:19" x14ac:dyDescent="0.2">
      <c r="A11" s="88"/>
      <c r="B11" s="88"/>
      <c r="F11" s="92"/>
      <c r="J11" s="107"/>
      <c r="K11" s="107"/>
      <c r="O11" s="86" t="s">
        <v>150</v>
      </c>
    </row>
    <row r="12" spans="1:19" ht="12" customHeight="1" x14ac:dyDescent="0.2">
      <c r="C12" s="108" t="s">
        <v>67</v>
      </c>
      <c r="D12" s="109"/>
      <c r="E12" s="109"/>
      <c r="F12" s="109"/>
      <c r="G12" s="109"/>
      <c r="H12" s="109"/>
      <c r="I12" s="109"/>
      <c r="J12" s="245"/>
      <c r="K12" s="245"/>
      <c r="L12" s="118"/>
      <c r="O12" s="86" t="s">
        <v>151</v>
      </c>
      <c r="P12" s="275">
        <v>0.17480000000000001</v>
      </c>
    </row>
    <row r="13" spans="1:19" x14ac:dyDescent="0.2">
      <c r="C13" s="110"/>
      <c r="D13" s="90"/>
      <c r="E13" s="90" t="s">
        <v>60</v>
      </c>
      <c r="F13" s="90"/>
      <c r="G13" s="90"/>
      <c r="H13" s="90"/>
      <c r="I13" s="90"/>
      <c r="J13" s="94"/>
      <c r="K13" s="94"/>
      <c r="L13" s="111"/>
      <c r="O13" s="86" t="s">
        <v>4</v>
      </c>
      <c r="P13" s="275">
        <v>0.184</v>
      </c>
    </row>
    <row r="14" spans="1:19" x14ac:dyDescent="0.2">
      <c r="C14" s="110" t="s">
        <v>65</v>
      </c>
      <c r="D14" s="90"/>
      <c r="E14" s="91" t="s">
        <v>111</v>
      </c>
      <c r="F14" s="90"/>
      <c r="G14" s="90"/>
      <c r="H14" s="90"/>
      <c r="I14" s="90"/>
      <c r="J14" s="100"/>
      <c r="K14" s="100"/>
      <c r="L14" s="111">
        <f>J14+K14</f>
        <v>0</v>
      </c>
      <c r="O14" s="86" t="s">
        <v>149</v>
      </c>
      <c r="P14" s="275">
        <v>0.18379999999999999</v>
      </c>
    </row>
    <row r="15" spans="1:19" x14ac:dyDescent="0.2">
      <c r="C15" s="110" t="s">
        <v>66</v>
      </c>
      <c r="D15" s="90"/>
      <c r="E15" s="91" t="s">
        <v>112</v>
      </c>
      <c r="F15" s="90"/>
      <c r="G15" s="90"/>
      <c r="H15" s="90"/>
      <c r="I15" s="90"/>
      <c r="J15" s="100"/>
      <c r="K15" s="100"/>
      <c r="L15" s="111">
        <f>J15+K15</f>
        <v>0</v>
      </c>
      <c r="M15" s="93"/>
      <c r="O15" s="86" t="s">
        <v>152</v>
      </c>
      <c r="P15" s="275">
        <v>0.18210000000000001</v>
      </c>
    </row>
    <row r="16" spans="1:19" x14ac:dyDescent="0.2">
      <c r="C16" s="110" t="s">
        <v>133</v>
      </c>
      <c r="D16" s="90"/>
      <c r="E16" s="91" t="s">
        <v>172</v>
      </c>
      <c r="F16" s="90"/>
      <c r="G16" s="90"/>
      <c r="H16" s="90"/>
      <c r="I16" s="90"/>
      <c r="J16" s="100"/>
      <c r="K16" s="100"/>
      <c r="L16" s="111">
        <f>J16+K16</f>
        <v>0</v>
      </c>
      <c r="O16" s="86" t="s">
        <v>170</v>
      </c>
      <c r="P16" s="275">
        <v>0.18184</v>
      </c>
    </row>
    <row r="17" spans="3:20" x14ac:dyDescent="0.2">
      <c r="C17" s="110"/>
      <c r="D17" s="90"/>
      <c r="E17" s="91"/>
      <c r="F17" s="90"/>
      <c r="G17" s="90"/>
      <c r="H17" s="90"/>
      <c r="I17" s="90"/>
      <c r="J17" s="94"/>
      <c r="K17" s="94"/>
      <c r="L17" s="111"/>
      <c r="O17" s="86" t="s">
        <v>171</v>
      </c>
      <c r="P17" s="275">
        <v>0.18198</v>
      </c>
    </row>
    <row r="18" spans="3:20" x14ac:dyDescent="0.2">
      <c r="C18" s="112" t="s">
        <v>173</v>
      </c>
      <c r="D18" s="113"/>
      <c r="E18" s="113"/>
      <c r="F18" s="114" t="s">
        <v>138</v>
      </c>
      <c r="G18" s="113"/>
      <c r="H18" s="113"/>
      <c r="I18" s="113"/>
      <c r="J18" s="115">
        <f>J14+J15-J16</f>
        <v>0</v>
      </c>
      <c r="K18" s="115">
        <f>K14+K15-K16</f>
        <v>0</v>
      </c>
      <c r="L18" s="116">
        <f>L14+L15-L16</f>
        <v>0</v>
      </c>
      <c r="O18" s="86" t="s">
        <v>199</v>
      </c>
      <c r="P18" s="398">
        <v>0.18257000000000001</v>
      </c>
    </row>
    <row r="19" spans="3:20" x14ac:dyDescent="0.2">
      <c r="C19" s="99"/>
      <c r="D19" s="90"/>
      <c r="E19" s="90"/>
      <c r="F19" s="92"/>
      <c r="G19" s="90"/>
      <c r="H19" s="90"/>
      <c r="I19" s="90"/>
      <c r="J19" s="95"/>
      <c r="K19" s="95"/>
      <c r="L19" s="95"/>
      <c r="O19" s="86" t="s">
        <v>204</v>
      </c>
      <c r="P19" s="398">
        <v>0.18154000000000001</v>
      </c>
    </row>
    <row r="20" spans="3:20" x14ac:dyDescent="0.2">
      <c r="C20" s="108" t="s">
        <v>61</v>
      </c>
      <c r="D20" s="109"/>
      <c r="E20" s="109"/>
      <c r="F20" s="109"/>
      <c r="G20" s="109"/>
      <c r="H20" s="109"/>
      <c r="I20" s="109"/>
      <c r="J20" s="117"/>
      <c r="K20" s="117"/>
      <c r="L20" s="118"/>
    </row>
    <row r="21" spans="3:20" x14ac:dyDescent="0.2">
      <c r="C21" s="110" t="s">
        <v>139</v>
      </c>
      <c r="D21" s="90"/>
      <c r="E21" s="90" t="s">
        <v>132</v>
      </c>
      <c r="F21" s="90"/>
      <c r="G21" s="90"/>
      <c r="H21" s="90"/>
      <c r="I21" s="90"/>
      <c r="J21" s="100"/>
      <c r="K21" s="100"/>
      <c r="L21" s="111">
        <f>J21+K21</f>
        <v>0</v>
      </c>
    </row>
    <row r="22" spans="3:20" x14ac:dyDescent="0.2">
      <c r="C22" s="110" t="s">
        <v>140</v>
      </c>
      <c r="D22" s="90"/>
      <c r="E22" s="90" t="s">
        <v>37</v>
      </c>
      <c r="F22" s="90"/>
      <c r="G22" s="90"/>
      <c r="H22" s="90"/>
      <c r="I22" s="90"/>
      <c r="J22" s="100"/>
      <c r="K22" s="100"/>
      <c r="L22" s="111">
        <f>J22+K22</f>
        <v>0</v>
      </c>
    </row>
    <row r="23" spans="3:20" x14ac:dyDescent="0.2">
      <c r="C23" s="110"/>
      <c r="D23" s="90"/>
      <c r="E23" s="90"/>
      <c r="F23" s="90"/>
      <c r="G23" s="90"/>
      <c r="H23" s="90"/>
      <c r="I23" s="90"/>
      <c r="J23" s="94"/>
      <c r="K23" s="94"/>
      <c r="L23" s="111"/>
    </row>
    <row r="24" spans="3:20" x14ac:dyDescent="0.2">
      <c r="C24" s="110"/>
      <c r="D24" s="92" t="s">
        <v>64</v>
      </c>
      <c r="E24" s="90"/>
      <c r="F24" s="90"/>
      <c r="G24" s="90"/>
      <c r="H24" s="90"/>
      <c r="I24" s="90"/>
      <c r="J24" s="94"/>
      <c r="K24" s="94"/>
      <c r="L24" s="111"/>
    </row>
    <row r="25" spans="3:20" x14ac:dyDescent="0.2">
      <c r="C25" s="110" t="s">
        <v>68</v>
      </c>
      <c r="D25" s="99" t="s">
        <v>62</v>
      </c>
      <c r="E25" s="90" t="s">
        <v>141</v>
      </c>
      <c r="F25" s="90"/>
      <c r="G25" s="90"/>
      <c r="H25" s="90"/>
      <c r="I25" s="90"/>
      <c r="J25" s="100"/>
      <c r="K25" s="100"/>
      <c r="L25" s="111">
        <f>J25+K25</f>
        <v>0</v>
      </c>
    </row>
    <row r="26" spans="3:20" x14ac:dyDescent="0.2">
      <c r="C26" s="110"/>
      <c r="D26" s="99"/>
      <c r="E26" s="90"/>
      <c r="F26" s="90"/>
      <c r="G26" s="90"/>
      <c r="H26" s="90"/>
      <c r="I26" s="90"/>
      <c r="J26" s="94"/>
      <c r="K26" s="94"/>
      <c r="L26" s="111"/>
    </row>
    <row r="27" spans="3:20" x14ac:dyDescent="0.2">
      <c r="C27" s="110" t="s">
        <v>69</v>
      </c>
      <c r="D27" s="99" t="s">
        <v>63</v>
      </c>
      <c r="E27" s="90" t="s">
        <v>83</v>
      </c>
      <c r="F27" s="90"/>
      <c r="G27" s="90"/>
      <c r="H27" s="90"/>
      <c r="I27" s="90"/>
      <c r="J27" s="100"/>
      <c r="K27" s="100"/>
      <c r="L27" s="111">
        <f>J27+K27</f>
        <v>0</v>
      </c>
    </row>
    <row r="28" spans="3:20" x14ac:dyDescent="0.2">
      <c r="C28" s="110" t="s">
        <v>82</v>
      </c>
      <c r="D28" s="99" t="s">
        <v>63</v>
      </c>
      <c r="E28" s="90" t="s">
        <v>103</v>
      </c>
      <c r="F28" s="90"/>
      <c r="G28" s="90"/>
      <c r="H28" s="90"/>
      <c r="I28" s="90"/>
      <c r="J28" s="94">
        <f>J27*(VLOOKUP(J2,$O$12:$P$19,2,FALSE))</f>
        <v>0</v>
      </c>
      <c r="K28" s="94">
        <f>K27*(VLOOKUP(K2,$O$12:$P$19,2,FALSE))</f>
        <v>0</v>
      </c>
      <c r="L28" s="111">
        <f>J28+K28</f>
        <v>0</v>
      </c>
    </row>
    <row r="29" spans="3:20" x14ac:dyDescent="0.2">
      <c r="C29" s="110" t="s">
        <v>102</v>
      </c>
      <c r="D29" s="99" t="s">
        <v>63</v>
      </c>
      <c r="E29" s="90" t="s">
        <v>129</v>
      </c>
      <c r="F29" s="90"/>
      <c r="G29" s="90"/>
      <c r="H29" s="90"/>
      <c r="I29" s="90"/>
      <c r="J29" s="100"/>
      <c r="K29" s="100"/>
      <c r="L29" s="111">
        <f>J29+K29</f>
        <v>0</v>
      </c>
    </row>
    <row r="30" spans="3:20" x14ac:dyDescent="0.2">
      <c r="C30" s="110" t="s">
        <v>134</v>
      </c>
      <c r="D30" s="99" t="s">
        <v>63</v>
      </c>
      <c r="E30" s="90" t="s">
        <v>70</v>
      </c>
      <c r="F30" s="90"/>
      <c r="G30" s="90"/>
      <c r="H30" s="90"/>
      <c r="I30" s="90"/>
      <c r="J30" s="100"/>
      <c r="K30" s="100"/>
      <c r="L30" s="111">
        <f>J30+K30</f>
        <v>0</v>
      </c>
    </row>
    <row r="31" spans="3:20" x14ac:dyDescent="0.2">
      <c r="C31" s="110" t="s">
        <v>142</v>
      </c>
      <c r="D31" s="90"/>
      <c r="E31" s="92" t="s">
        <v>146</v>
      </c>
      <c r="F31" s="92"/>
      <c r="G31" s="90"/>
      <c r="H31" s="90"/>
      <c r="I31" s="90"/>
      <c r="J31" s="95">
        <f>J27+J28+J29+J30</f>
        <v>0</v>
      </c>
      <c r="K31" s="95">
        <f>K27+K28+K29+K30</f>
        <v>0</v>
      </c>
      <c r="L31" s="111">
        <f>J31+K31</f>
        <v>0</v>
      </c>
      <c r="N31" s="94"/>
      <c r="O31" s="94"/>
      <c r="P31" s="94"/>
      <c r="Q31" s="94"/>
      <c r="R31" s="94"/>
      <c r="S31" s="94"/>
      <c r="T31" s="94"/>
    </row>
    <row r="32" spans="3:20" x14ac:dyDescent="0.2">
      <c r="C32" s="119"/>
      <c r="D32" s="90"/>
      <c r="E32" s="90"/>
      <c r="F32" s="92"/>
      <c r="G32" s="90"/>
      <c r="H32" s="90"/>
      <c r="I32" s="90"/>
      <c r="J32" s="90"/>
      <c r="K32" s="90"/>
      <c r="L32" s="252"/>
      <c r="N32" s="94"/>
      <c r="O32" s="94"/>
      <c r="P32" s="94"/>
      <c r="Q32" s="94"/>
      <c r="R32" s="94"/>
      <c r="S32" s="94"/>
      <c r="T32" s="94"/>
    </row>
    <row r="33" spans="3:20" x14ac:dyDescent="0.2">
      <c r="C33" s="112" t="s">
        <v>143</v>
      </c>
      <c r="D33" s="113"/>
      <c r="E33" s="114"/>
      <c r="F33" s="114" t="s">
        <v>163</v>
      </c>
      <c r="G33" s="113"/>
      <c r="H33" s="113"/>
      <c r="I33" s="113"/>
      <c r="J33" s="281">
        <f>J21+J22+J25</f>
        <v>0</v>
      </c>
      <c r="K33" s="281">
        <f>K21+K22+K25</f>
        <v>0</v>
      </c>
      <c r="L33" s="116">
        <f>J33+K33</f>
        <v>0</v>
      </c>
      <c r="N33" s="94"/>
      <c r="O33" s="94"/>
      <c r="P33" s="94"/>
      <c r="Q33" s="94"/>
      <c r="R33" s="94"/>
      <c r="S33" s="94"/>
      <c r="T33" s="94"/>
    </row>
    <row r="34" spans="3:20" x14ac:dyDescent="0.2">
      <c r="C34" s="99"/>
      <c r="D34" s="90"/>
      <c r="E34" s="90"/>
      <c r="F34" s="90"/>
      <c r="G34" s="90"/>
      <c r="H34" s="90"/>
      <c r="I34" s="90"/>
      <c r="J34" s="95"/>
      <c r="K34" s="95"/>
      <c r="L34" s="95"/>
      <c r="N34" s="94"/>
      <c r="O34" s="94"/>
      <c r="P34" s="94"/>
      <c r="Q34" s="94"/>
      <c r="R34" s="94"/>
      <c r="S34" s="94"/>
      <c r="T34" s="94"/>
    </row>
    <row r="35" spans="3:20" x14ac:dyDescent="0.2">
      <c r="C35" s="108" t="s">
        <v>145</v>
      </c>
      <c r="D35" s="109"/>
      <c r="E35" s="295" t="s">
        <v>164</v>
      </c>
      <c r="F35" s="109"/>
      <c r="G35" s="109"/>
      <c r="H35" s="109"/>
      <c r="I35" s="109"/>
      <c r="J35" s="296">
        <f>J18-J33</f>
        <v>0</v>
      </c>
      <c r="K35" s="296">
        <f>K18-K33</f>
        <v>0</v>
      </c>
      <c r="L35" s="297">
        <f>J35+K35</f>
        <v>0</v>
      </c>
      <c r="N35" s="94"/>
      <c r="P35" s="94"/>
      <c r="Q35" s="94"/>
      <c r="R35" s="94"/>
      <c r="S35" s="94"/>
      <c r="T35" s="94"/>
    </row>
    <row r="36" spans="3:20" x14ac:dyDescent="0.2">
      <c r="C36" s="110" t="s">
        <v>144</v>
      </c>
      <c r="D36" s="90"/>
      <c r="E36" s="92"/>
      <c r="F36" s="92"/>
      <c r="G36" s="90"/>
      <c r="H36" s="90"/>
      <c r="I36" s="90"/>
      <c r="J36" s="87"/>
      <c r="K36" s="87"/>
      <c r="L36" s="253"/>
      <c r="N36" s="94"/>
      <c r="O36" s="287"/>
      <c r="Q36" s="94"/>
      <c r="R36" s="94"/>
      <c r="S36" s="94"/>
      <c r="T36" s="94"/>
    </row>
    <row r="37" spans="3:20" x14ac:dyDescent="0.2">
      <c r="C37" s="110"/>
      <c r="D37" s="90"/>
      <c r="E37" s="294" t="s">
        <v>166</v>
      </c>
      <c r="F37" s="92"/>
      <c r="G37" s="90"/>
      <c r="H37" s="90"/>
      <c r="I37" s="90"/>
      <c r="J37" s="87">
        <f>ROUND(J14-((J33-J31)*J9),2)</f>
        <v>0</v>
      </c>
      <c r="K37" s="87">
        <f>ROUND(K14-((K33-K31)*K9),2)</f>
        <v>0</v>
      </c>
      <c r="L37" s="253">
        <f t="shared" ref="L37:L39" si="0">J37+K37</f>
        <v>0</v>
      </c>
      <c r="Q37" s="94"/>
      <c r="R37" s="94"/>
      <c r="S37" s="94"/>
      <c r="T37" s="94"/>
    </row>
    <row r="38" spans="3:20" x14ac:dyDescent="0.2">
      <c r="C38" s="289"/>
      <c r="D38" s="290"/>
      <c r="E38" s="91" t="s">
        <v>165</v>
      </c>
      <c r="F38" s="154"/>
      <c r="G38" s="154"/>
      <c r="H38" s="154"/>
      <c r="I38" s="154"/>
      <c r="J38" s="100"/>
      <c r="K38" s="100"/>
      <c r="L38" s="283">
        <f t="shared" si="0"/>
        <v>0</v>
      </c>
      <c r="N38" s="94"/>
      <c r="O38" s="288"/>
      <c r="Q38" s="94"/>
      <c r="R38" s="94"/>
      <c r="S38" s="94"/>
      <c r="T38" s="94"/>
    </row>
    <row r="39" spans="3:20" x14ac:dyDescent="0.2">
      <c r="C39" s="289"/>
      <c r="D39" s="291"/>
      <c r="E39" s="91" t="s">
        <v>126</v>
      </c>
      <c r="F39" s="154"/>
      <c r="G39" s="154"/>
      <c r="H39" s="154"/>
      <c r="I39" s="154"/>
      <c r="J39" s="94">
        <f>((J21+J22+J25-J31)*J9)*(2/12)</f>
        <v>0</v>
      </c>
      <c r="K39" s="94">
        <f>((K21+K22+K25-K31)*K9)*(2/12)</f>
        <v>0</v>
      </c>
      <c r="L39" s="283">
        <f t="shared" si="0"/>
        <v>0</v>
      </c>
      <c r="N39" s="94"/>
      <c r="Q39" s="94"/>
      <c r="R39" s="94"/>
      <c r="S39" s="94"/>
      <c r="T39" s="94"/>
    </row>
    <row r="40" spans="3:20" x14ac:dyDescent="0.2">
      <c r="C40" s="289"/>
      <c r="D40" s="291"/>
      <c r="E40" s="284"/>
      <c r="F40" s="154"/>
      <c r="G40" s="154"/>
      <c r="H40" s="154"/>
      <c r="I40" s="154"/>
      <c r="J40" s="94"/>
      <c r="K40" s="94"/>
      <c r="L40" s="283"/>
      <c r="N40" s="94"/>
      <c r="Q40" s="94"/>
      <c r="R40" s="94"/>
      <c r="S40" s="94"/>
      <c r="T40" s="94"/>
    </row>
    <row r="41" spans="3:20" x14ac:dyDescent="0.2">
      <c r="C41" s="289"/>
      <c r="D41" s="291"/>
      <c r="E41" s="294" t="s">
        <v>167</v>
      </c>
      <c r="F41" s="154"/>
      <c r="G41" s="154"/>
      <c r="H41" s="154"/>
      <c r="I41" s="154"/>
      <c r="J41" s="87">
        <f>ROUND(J15-(((J33-J31)*J10)+J31),2)</f>
        <v>0</v>
      </c>
      <c r="K41" s="87">
        <f>ROUND(K15-(((K33-K31)*K10)+K31),2)</f>
        <v>0</v>
      </c>
      <c r="L41" s="253">
        <f t="shared" ref="L41:L43" si="1">J41+K41</f>
        <v>0</v>
      </c>
    </row>
    <row r="42" spans="3:20" x14ac:dyDescent="0.2">
      <c r="C42" s="292"/>
      <c r="D42" s="291"/>
      <c r="E42" s="379" t="s">
        <v>165</v>
      </c>
      <c r="F42" s="154"/>
      <c r="G42" s="154"/>
      <c r="H42" s="154"/>
      <c r="I42" s="154"/>
      <c r="J42" s="100"/>
      <c r="K42" s="100"/>
      <c r="L42" s="283">
        <f t="shared" si="1"/>
        <v>0</v>
      </c>
      <c r="M42" s="93"/>
      <c r="O42" s="288"/>
    </row>
    <row r="43" spans="3:20" x14ac:dyDescent="0.2">
      <c r="C43" s="292"/>
      <c r="D43" s="291"/>
      <c r="E43" s="91" t="s">
        <v>126</v>
      </c>
      <c r="F43" s="154"/>
      <c r="G43" s="154"/>
      <c r="H43" s="154"/>
      <c r="I43" s="154"/>
      <c r="J43" s="94">
        <f>(((J21+J22+J25-J31)*J10)+J31)*(2/12)</f>
        <v>0</v>
      </c>
      <c r="K43" s="94">
        <f>(((K21+K22+K25-K31)*K10)+K31)*(2/12)</f>
        <v>0</v>
      </c>
      <c r="L43" s="283">
        <f t="shared" si="1"/>
        <v>0</v>
      </c>
      <c r="M43" s="93"/>
    </row>
    <row r="44" spans="3:20" x14ac:dyDescent="0.2">
      <c r="C44" s="289"/>
      <c r="D44" s="291"/>
      <c r="E44" s="284"/>
      <c r="F44" s="154"/>
      <c r="G44" s="154"/>
      <c r="H44" s="154"/>
      <c r="I44" s="154"/>
      <c r="J44" s="90"/>
      <c r="K44" s="90"/>
      <c r="L44" s="283"/>
      <c r="O44" s="287"/>
    </row>
    <row r="45" spans="3:20" x14ac:dyDescent="0.2">
      <c r="C45" s="289"/>
      <c r="D45" s="291"/>
      <c r="E45" s="92" t="s">
        <v>168</v>
      </c>
      <c r="F45" s="154"/>
      <c r="G45" s="154"/>
      <c r="H45" s="154"/>
      <c r="I45" s="154"/>
      <c r="J45" s="94">
        <f>IF(J37+J38&lt;=0,J37+J38,(IF(J37+J38&lt;=J39,0,J37+J38-J39)))</f>
        <v>0</v>
      </c>
      <c r="K45" s="94">
        <f>IF(K37+K38&lt;=0,K37+K38,(IF(K37+K38&lt;=K39,0,K37+K38-K39)))</f>
        <v>0</v>
      </c>
      <c r="L45" s="283">
        <f t="shared" ref="L45:L46" si="2">J45+K45</f>
        <v>0</v>
      </c>
      <c r="O45" s="287"/>
    </row>
    <row r="46" spans="3:20" x14ac:dyDescent="0.2">
      <c r="C46" s="298"/>
      <c r="D46" s="299"/>
      <c r="E46" s="114" t="s">
        <v>169</v>
      </c>
      <c r="F46" s="300"/>
      <c r="G46" s="300"/>
      <c r="H46" s="300"/>
      <c r="I46" s="300"/>
      <c r="J46" s="301">
        <f>IF(J41+J42&lt;=0,J41+J42,(IF(J41+J42&lt;=J43,0,J41+J42-J43)))</f>
        <v>0</v>
      </c>
      <c r="K46" s="301">
        <f>IF(K41+K42&lt;=0,K41+K42,(IF(K41+K42&lt;=K43,0,K41+K42-K43)))</f>
        <v>0</v>
      </c>
      <c r="L46" s="302">
        <f t="shared" si="2"/>
        <v>0</v>
      </c>
    </row>
    <row r="47" spans="3:20" x14ac:dyDescent="0.2">
      <c r="C47" s="291"/>
      <c r="D47" s="291"/>
      <c r="E47" s="293"/>
      <c r="F47" s="154"/>
      <c r="G47" s="154"/>
      <c r="H47" s="154"/>
      <c r="I47" s="154"/>
      <c r="J47" s="282"/>
      <c r="K47" s="282"/>
      <c r="L47" s="94"/>
    </row>
    <row r="48" spans="3:20" x14ac:dyDescent="0.2">
      <c r="C48" s="99"/>
      <c r="D48" s="99"/>
      <c r="E48" s="286"/>
      <c r="F48" s="90"/>
      <c r="G48" s="90"/>
      <c r="H48" s="90"/>
      <c r="I48" s="90"/>
      <c r="J48" s="94"/>
      <c r="K48" s="94"/>
      <c r="L48" s="95"/>
    </row>
    <row r="49" spans="3:15" x14ac:dyDescent="0.2">
      <c r="C49" s="99"/>
      <c r="D49" s="99"/>
      <c r="E49" s="90"/>
      <c r="F49" s="92"/>
      <c r="G49" s="90"/>
      <c r="H49" s="90"/>
      <c r="I49" s="90"/>
      <c r="J49" s="285"/>
      <c r="K49" s="285"/>
      <c r="L49" s="95"/>
    </row>
    <row r="50" spans="3:15" x14ac:dyDescent="0.2">
      <c r="C50" s="99"/>
      <c r="D50" s="99"/>
      <c r="E50" s="90"/>
      <c r="F50" s="92"/>
      <c r="G50" s="90"/>
      <c r="H50" s="90"/>
      <c r="I50" s="90"/>
      <c r="J50" s="285"/>
      <c r="K50" s="285"/>
      <c r="L50" s="95"/>
    </row>
    <row r="51" spans="3:15" x14ac:dyDescent="0.2">
      <c r="D51" s="89"/>
      <c r="E51" s="90"/>
      <c r="J51" s="94"/>
      <c r="K51" s="94"/>
      <c r="L51" s="95"/>
    </row>
    <row r="52" spans="3:15" x14ac:dyDescent="0.2">
      <c r="D52" s="89"/>
      <c r="E52" s="90"/>
      <c r="J52" s="86"/>
      <c r="K52" s="86"/>
      <c r="L52" s="86"/>
    </row>
    <row r="53" spans="3:15" x14ac:dyDescent="0.2">
      <c r="D53" s="89"/>
      <c r="E53" s="90"/>
      <c r="J53" s="86"/>
      <c r="K53" s="86"/>
      <c r="L53" s="86"/>
    </row>
    <row r="54" spans="3:15" x14ac:dyDescent="0.2">
      <c r="D54" s="89"/>
      <c r="E54" s="90"/>
      <c r="J54" s="86"/>
      <c r="K54" s="86"/>
      <c r="L54" s="86"/>
    </row>
    <row r="55" spans="3:15" x14ac:dyDescent="0.2">
      <c r="D55" s="89"/>
      <c r="E55" s="92"/>
      <c r="J55" s="86"/>
      <c r="K55" s="86"/>
      <c r="L55" s="86"/>
      <c r="N55" s="97"/>
      <c r="O55" s="97"/>
    </row>
    <row r="56" spans="3:15" x14ac:dyDescent="0.2">
      <c r="J56" s="86"/>
      <c r="K56" s="86"/>
      <c r="L56" s="86"/>
      <c r="N56" s="97"/>
      <c r="O56" s="97"/>
    </row>
    <row r="61" spans="3:15" x14ac:dyDescent="0.2">
      <c r="E61" s="92"/>
      <c r="L61" s="95"/>
    </row>
  </sheetData>
  <pageMargins left="0.25" right="0.25" top="0.75" bottom="0.75" header="0.3" footer="0.3"/>
  <pageSetup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</sheetPr>
  <dimension ref="A12:C43"/>
  <sheetViews>
    <sheetView topLeftCell="A24" workbookViewId="0">
      <selection activeCell="D45" sqref="D45"/>
    </sheetView>
  </sheetViews>
  <sheetFormatPr defaultRowHeight="15" x14ac:dyDescent="0.25"/>
  <cols>
    <col min="1" max="1" width="17.140625" style="194" customWidth="1"/>
    <col min="2" max="2" width="18.85546875" style="194" customWidth="1"/>
    <col min="3" max="3" width="35" style="194" customWidth="1"/>
  </cols>
  <sheetData>
    <row r="12" spans="1:3" ht="18" x14ac:dyDescent="0.25">
      <c r="A12" s="478">
        <f>'Rate Summary'!B1</f>
        <v>0</v>
      </c>
      <c r="B12" s="478"/>
      <c r="C12" s="478"/>
    </row>
    <row r="16" spans="1:3" x14ac:dyDescent="0.25">
      <c r="A16" s="195"/>
      <c r="B16" s="196"/>
      <c r="C16" s="238" t="s">
        <v>110</v>
      </c>
    </row>
    <row r="17" spans="1:3" x14ac:dyDescent="0.25">
      <c r="A17" s="197"/>
      <c r="B17" s="198"/>
      <c r="C17" s="204"/>
    </row>
    <row r="18" spans="1:3" x14ac:dyDescent="0.25">
      <c r="A18" s="197"/>
      <c r="B18" s="198"/>
      <c r="C18" s="199"/>
    </row>
    <row r="19" spans="1:3" x14ac:dyDescent="0.25">
      <c r="A19" s="197"/>
      <c r="B19" s="198"/>
      <c r="C19" s="199"/>
    </row>
    <row r="20" spans="1:3" x14ac:dyDescent="0.25">
      <c r="A20" s="205"/>
      <c r="B20" s="206"/>
      <c r="C20" s="207"/>
    </row>
    <row r="21" spans="1:3" x14ac:dyDescent="0.25">
      <c r="A21" s="200" t="s">
        <v>104</v>
      </c>
      <c r="B21" s="201"/>
      <c r="C21" s="280" t="str">
        <f>'Rate Summary'!D39</f>
        <v/>
      </c>
    </row>
    <row r="24" spans="1:3" x14ac:dyDescent="0.25">
      <c r="A24" s="194" t="s">
        <v>155</v>
      </c>
      <c r="B24" s="194">
        <f>'Rate Summary'!C33</f>
        <v>0</v>
      </c>
    </row>
    <row r="26" spans="1:3" x14ac:dyDescent="0.25">
      <c r="A26" s="202" t="s">
        <v>105</v>
      </c>
      <c r="B26" s="241">
        <v>45108</v>
      </c>
    </row>
    <row r="27" spans="1:3" x14ac:dyDescent="0.25">
      <c r="B27" s="242"/>
    </row>
    <row r="28" spans="1:3" x14ac:dyDescent="0.25">
      <c r="B28" s="242"/>
    </row>
    <row r="29" spans="1:3" x14ac:dyDescent="0.25">
      <c r="B29" s="242"/>
    </row>
    <row r="30" spans="1:3" x14ac:dyDescent="0.25">
      <c r="B30" s="242"/>
    </row>
    <row r="31" spans="1:3" x14ac:dyDescent="0.25">
      <c r="B31" s="242"/>
    </row>
    <row r="32" spans="1:3" x14ac:dyDescent="0.25">
      <c r="B32" s="242"/>
    </row>
    <row r="33" spans="1:3" x14ac:dyDescent="0.25">
      <c r="A33" s="202" t="s">
        <v>106</v>
      </c>
      <c r="B33" s="243"/>
      <c r="C33" s="203"/>
    </row>
    <row r="34" spans="1:3" x14ac:dyDescent="0.25">
      <c r="B34" s="244" t="s">
        <v>162</v>
      </c>
    </row>
    <row r="35" spans="1:3" x14ac:dyDescent="0.25">
      <c r="B35" s="242"/>
    </row>
    <row r="36" spans="1:3" x14ac:dyDescent="0.25">
      <c r="B36" s="242"/>
    </row>
    <row r="37" spans="1:3" x14ac:dyDescent="0.25">
      <c r="A37" s="202" t="s">
        <v>107</v>
      </c>
      <c r="B37" s="241">
        <f>B26+730</f>
        <v>45838</v>
      </c>
    </row>
    <row r="38" spans="1:3" x14ac:dyDescent="0.25">
      <c r="B38" s="242"/>
    </row>
    <row r="39" spans="1:3" x14ac:dyDescent="0.25">
      <c r="B39" s="242"/>
    </row>
    <row r="40" spans="1:3" x14ac:dyDescent="0.25">
      <c r="A40" s="202" t="s">
        <v>108</v>
      </c>
      <c r="B40" s="244" t="s">
        <v>195</v>
      </c>
    </row>
    <row r="41" spans="1:3" x14ac:dyDescent="0.25">
      <c r="B41" s="244"/>
    </row>
    <row r="42" spans="1:3" x14ac:dyDescent="0.25">
      <c r="B42" s="244"/>
    </row>
    <row r="43" spans="1:3" x14ac:dyDescent="0.25">
      <c r="A43" s="202"/>
    </row>
  </sheetData>
  <mergeCells count="1">
    <mergeCell ref="A12:C12"/>
  </mergeCells>
  <printOptions horizontalCentered="1"/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59999389629810485"/>
  </sheetPr>
  <dimension ref="A12:C43"/>
  <sheetViews>
    <sheetView topLeftCell="A9" workbookViewId="0">
      <selection activeCell="I27" sqref="I27"/>
    </sheetView>
  </sheetViews>
  <sheetFormatPr defaultRowHeight="15" x14ac:dyDescent="0.25"/>
  <cols>
    <col min="1" max="1" width="17.140625" style="194" customWidth="1"/>
    <col min="2" max="2" width="18.85546875" style="194" customWidth="1"/>
    <col min="3" max="3" width="35" style="194" customWidth="1"/>
  </cols>
  <sheetData>
    <row r="12" spans="1:3" ht="18" x14ac:dyDescent="0.25">
      <c r="A12" s="478">
        <f>'Rate Summary'!B1</f>
        <v>0</v>
      </c>
      <c r="B12" s="478"/>
      <c r="C12" s="478"/>
    </row>
    <row r="16" spans="1:3" x14ac:dyDescent="0.25">
      <c r="A16" s="195"/>
      <c r="B16" s="196"/>
      <c r="C16" s="238" t="s">
        <v>200</v>
      </c>
    </row>
    <row r="17" spans="1:3" x14ac:dyDescent="0.25">
      <c r="A17" s="197"/>
      <c r="B17" s="198"/>
      <c r="C17" s="204"/>
    </row>
    <row r="18" spans="1:3" x14ac:dyDescent="0.25">
      <c r="A18" s="197"/>
      <c r="B18" s="198"/>
      <c r="C18" s="199"/>
    </row>
    <row r="19" spans="1:3" x14ac:dyDescent="0.25">
      <c r="A19" s="197"/>
      <c r="B19" s="198"/>
      <c r="C19" s="199"/>
    </row>
    <row r="20" spans="1:3" x14ac:dyDescent="0.25">
      <c r="A20" s="205"/>
      <c r="B20" s="206"/>
      <c r="C20" s="207"/>
    </row>
    <row r="21" spans="1:3" x14ac:dyDescent="0.25">
      <c r="A21" s="200" t="s">
        <v>104</v>
      </c>
      <c r="B21" s="201"/>
      <c r="C21" s="280" t="str">
        <f>'Rate Summary'!D38</f>
        <v/>
      </c>
    </row>
    <row r="24" spans="1:3" x14ac:dyDescent="0.25">
      <c r="A24" s="194" t="s">
        <v>155</v>
      </c>
      <c r="B24" s="194">
        <f>'Rate Summary'!C33</f>
        <v>0</v>
      </c>
    </row>
    <row r="26" spans="1:3" x14ac:dyDescent="0.25">
      <c r="A26" s="202" t="s">
        <v>105</v>
      </c>
      <c r="B26" s="241">
        <f>'Internal Rate Sheet'!B26</f>
        <v>45108</v>
      </c>
    </row>
    <row r="27" spans="1:3" x14ac:dyDescent="0.25">
      <c r="B27" s="242"/>
    </row>
    <row r="28" spans="1:3" x14ac:dyDescent="0.25">
      <c r="B28" s="242"/>
    </row>
    <row r="29" spans="1:3" x14ac:dyDescent="0.25">
      <c r="B29" s="242"/>
    </row>
    <row r="30" spans="1:3" x14ac:dyDescent="0.25">
      <c r="B30" s="242"/>
    </row>
    <row r="31" spans="1:3" x14ac:dyDescent="0.25">
      <c r="B31" s="242"/>
    </row>
    <row r="32" spans="1:3" x14ac:dyDescent="0.25">
      <c r="B32" s="242"/>
    </row>
    <row r="33" spans="1:3" x14ac:dyDescent="0.25">
      <c r="A33" s="202" t="s">
        <v>106</v>
      </c>
      <c r="B33" s="243"/>
      <c r="C33" s="203"/>
    </row>
    <row r="34" spans="1:3" x14ac:dyDescent="0.25">
      <c r="B34" s="244" t="str">
        <f>'Internal Rate Sheet'!B34</f>
        <v>Dr. John Tomblin, SVP for Industry and Defense Programs</v>
      </c>
    </row>
    <row r="35" spans="1:3" x14ac:dyDescent="0.25">
      <c r="B35" s="242"/>
    </row>
    <row r="36" spans="1:3" x14ac:dyDescent="0.25">
      <c r="B36" s="242"/>
    </row>
    <row r="37" spans="1:3" x14ac:dyDescent="0.25">
      <c r="A37" s="202" t="s">
        <v>107</v>
      </c>
      <c r="B37" s="241">
        <f>B26+730</f>
        <v>45838</v>
      </c>
    </row>
    <row r="38" spans="1:3" x14ac:dyDescent="0.25">
      <c r="B38" s="242"/>
    </row>
    <row r="39" spans="1:3" x14ac:dyDescent="0.25">
      <c r="B39" s="242"/>
    </row>
    <row r="40" spans="1:3" x14ac:dyDescent="0.25">
      <c r="A40" s="202" t="s">
        <v>108</v>
      </c>
      <c r="B40" s="244" t="str">
        <f>IF('Internal Rate Sheet'!B40="","",'Internal Rate Sheet'!B40)</f>
        <v>First/Last Name, Lab Director</v>
      </c>
    </row>
    <row r="41" spans="1:3" x14ac:dyDescent="0.25">
      <c r="B41" s="244" t="str">
        <f>IF('Internal Rate Sheet'!B41="","",'Internal Rate Sheet'!B41)</f>
        <v/>
      </c>
    </row>
    <row r="42" spans="1:3" x14ac:dyDescent="0.25">
      <c r="B42" s="244" t="str">
        <f>IF('Internal Rate Sheet'!B42="","",'Internal Rate Sheet'!B42)</f>
        <v/>
      </c>
    </row>
    <row r="43" spans="1:3" x14ac:dyDescent="0.25">
      <c r="A43" s="202"/>
    </row>
  </sheetData>
  <mergeCells count="1">
    <mergeCell ref="A12:C12"/>
  </mergeCells>
  <printOptions horizontalCentered="1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</sheetPr>
  <dimension ref="A12:C43"/>
  <sheetViews>
    <sheetView workbookViewId="0">
      <selection activeCell="H40" sqref="H40"/>
    </sheetView>
  </sheetViews>
  <sheetFormatPr defaultRowHeight="15" x14ac:dyDescent="0.25"/>
  <cols>
    <col min="1" max="1" width="17.140625" style="194" customWidth="1"/>
    <col min="2" max="2" width="18.85546875" style="194" customWidth="1"/>
    <col min="3" max="3" width="35" style="194" customWidth="1"/>
  </cols>
  <sheetData>
    <row r="12" spans="1:3" ht="18" x14ac:dyDescent="0.25">
      <c r="A12" s="478">
        <f>'Rate Summary'!B1</f>
        <v>0</v>
      </c>
      <c r="B12" s="478"/>
      <c r="C12" s="478"/>
    </row>
    <row r="16" spans="1:3" x14ac:dyDescent="0.25">
      <c r="A16" s="195"/>
      <c r="B16" s="196"/>
      <c r="C16" s="238" t="s">
        <v>109</v>
      </c>
    </row>
    <row r="17" spans="1:3" x14ac:dyDescent="0.25">
      <c r="A17" s="197"/>
      <c r="B17" s="198"/>
      <c r="C17" s="204"/>
    </row>
    <row r="18" spans="1:3" x14ac:dyDescent="0.25">
      <c r="A18" s="197"/>
      <c r="B18" s="198"/>
      <c r="C18" s="199"/>
    </row>
    <row r="19" spans="1:3" x14ac:dyDescent="0.25">
      <c r="A19" s="197"/>
      <c r="B19" s="198"/>
      <c r="C19" s="199"/>
    </row>
    <row r="20" spans="1:3" x14ac:dyDescent="0.25">
      <c r="A20" s="205"/>
      <c r="B20" s="206"/>
      <c r="C20" s="207"/>
    </row>
    <row r="21" spans="1:3" x14ac:dyDescent="0.25">
      <c r="A21" s="200" t="s">
        <v>104</v>
      </c>
      <c r="B21" s="201"/>
      <c r="C21" s="280" t="str">
        <f>'Rate Summary'!G39</f>
        <v/>
      </c>
    </row>
    <row r="24" spans="1:3" x14ac:dyDescent="0.25">
      <c r="A24" s="194" t="s">
        <v>155</v>
      </c>
      <c r="B24" s="194">
        <f>'Rate Summary'!C33</f>
        <v>0</v>
      </c>
    </row>
    <row r="26" spans="1:3" x14ac:dyDescent="0.25">
      <c r="A26" s="202" t="s">
        <v>105</v>
      </c>
      <c r="B26" s="241">
        <f>'Internal Rate Sheet'!B26</f>
        <v>45108</v>
      </c>
    </row>
    <row r="27" spans="1:3" x14ac:dyDescent="0.25">
      <c r="B27" s="242"/>
    </row>
    <row r="28" spans="1:3" x14ac:dyDescent="0.25">
      <c r="B28" s="242"/>
    </row>
    <row r="29" spans="1:3" x14ac:dyDescent="0.25">
      <c r="B29" s="242"/>
    </row>
    <row r="30" spans="1:3" x14ac:dyDescent="0.25">
      <c r="B30" s="242"/>
    </row>
    <row r="31" spans="1:3" x14ac:dyDescent="0.25">
      <c r="B31" s="242"/>
    </row>
    <row r="32" spans="1:3" x14ac:dyDescent="0.25">
      <c r="B32" s="242"/>
    </row>
    <row r="33" spans="1:3" x14ac:dyDescent="0.25">
      <c r="A33" s="202" t="s">
        <v>106</v>
      </c>
      <c r="B33" s="243"/>
      <c r="C33" s="203"/>
    </row>
    <row r="34" spans="1:3" x14ac:dyDescent="0.25">
      <c r="B34" s="244" t="str">
        <f>'Internal Rate Sheet'!B34</f>
        <v>Dr. John Tomblin, SVP for Industry and Defense Programs</v>
      </c>
    </row>
    <row r="35" spans="1:3" x14ac:dyDescent="0.25">
      <c r="B35" s="242"/>
    </row>
    <row r="36" spans="1:3" x14ac:dyDescent="0.25">
      <c r="B36" s="242"/>
    </row>
    <row r="37" spans="1:3" x14ac:dyDescent="0.25">
      <c r="A37" s="202" t="s">
        <v>107</v>
      </c>
      <c r="B37" s="241">
        <f>B26+730</f>
        <v>45838</v>
      </c>
    </row>
    <row r="38" spans="1:3" x14ac:dyDescent="0.25">
      <c r="B38" s="242"/>
    </row>
    <row r="39" spans="1:3" x14ac:dyDescent="0.25">
      <c r="B39" s="242"/>
    </row>
    <row r="40" spans="1:3" x14ac:dyDescent="0.25">
      <c r="A40" s="202" t="s">
        <v>108</v>
      </c>
      <c r="B40" s="244" t="str">
        <f>IF('Internal Rate Sheet'!B40="","",'Internal Rate Sheet'!B40)</f>
        <v>First/Last Name, Lab Director</v>
      </c>
    </row>
    <row r="41" spans="1:3" x14ac:dyDescent="0.25">
      <c r="B41" s="244" t="str">
        <f>IF('Internal Rate Sheet'!B41="","",'Internal Rate Sheet'!B41)</f>
        <v/>
      </c>
    </row>
    <row r="42" spans="1:3" x14ac:dyDescent="0.25">
      <c r="B42" s="244" t="str">
        <f>IF('Internal Rate Sheet'!B42="","",'Internal Rate Sheet'!B42)</f>
        <v/>
      </c>
    </row>
    <row r="43" spans="1:3" x14ac:dyDescent="0.25">
      <c r="A43" s="202"/>
    </row>
  </sheetData>
  <mergeCells count="1">
    <mergeCell ref="A12:C12"/>
  </mergeCells>
  <printOptions horizontalCentered="1"/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DF472-3FE9-41E1-A0A4-BA56CBA0A768}">
  <sheetPr>
    <tabColor theme="4" tint="0.59999389629810485"/>
  </sheetPr>
  <dimension ref="A12:C43"/>
  <sheetViews>
    <sheetView workbookViewId="0">
      <selection activeCell="C21" sqref="C21"/>
    </sheetView>
  </sheetViews>
  <sheetFormatPr defaultRowHeight="15" x14ac:dyDescent="0.25"/>
  <cols>
    <col min="1" max="1" width="17.140625" style="194" customWidth="1"/>
    <col min="2" max="2" width="18.85546875" style="194" customWidth="1"/>
    <col min="3" max="3" width="35" style="194" customWidth="1"/>
  </cols>
  <sheetData>
    <row r="12" spans="1:3" ht="18" x14ac:dyDescent="0.25">
      <c r="A12" s="478">
        <f>'Rate Summary'!B1</f>
        <v>0</v>
      </c>
      <c r="B12" s="478"/>
      <c r="C12" s="478"/>
    </row>
    <row r="16" spans="1:3" x14ac:dyDescent="0.25">
      <c r="A16" s="195"/>
      <c r="B16" s="196"/>
      <c r="C16" s="238" t="s">
        <v>207</v>
      </c>
    </row>
    <row r="17" spans="1:3" x14ac:dyDescent="0.25">
      <c r="A17" s="197"/>
      <c r="B17" s="198"/>
      <c r="C17" s="204"/>
    </row>
    <row r="18" spans="1:3" x14ac:dyDescent="0.25">
      <c r="A18" s="197"/>
      <c r="B18" s="198"/>
      <c r="C18" s="199"/>
    </row>
    <row r="19" spans="1:3" x14ac:dyDescent="0.25">
      <c r="A19" s="197"/>
      <c r="B19" s="198"/>
      <c r="C19" s="199"/>
    </row>
    <row r="20" spans="1:3" x14ac:dyDescent="0.25">
      <c r="A20" s="205"/>
      <c r="B20" s="206"/>
      <c r="C20" s="207"/>
    </row>
    <row r="21" spans="1:3" x14ac:dyDescent="0.25">
      <c r="A21" s="200" t="s">
        <v>104</v>
      </c>
      <c r="B21" s="201"/>
      <c r="C21" s="414" t="str">
        <f>'Rate Summary'!D50</f>
        <v/>
      </c>
    </row>
    <row r="24" spans="1:3" x14ac:dyDescent="0.25">
      <c r="A24" s="194" t="s">
        <v>155</v>
      </c>
      <c r="B24" s="194">
        <f>'Rate Summary'!C33</f>
        <v>0</v>
      </c>
    </row>
    <row r="26" spans="1:3" x14ac:dyDescent="0.25">
      <c r="A26" s="202" t="s">
        <v>105</v>
      </c>
      <c r="B26" s="241">
        <f>'Internal Rate Sheet'!B26</f>
        <v>45108</v>
      </c>
    </row>
    <row r="27" spans="1:3" x14ac:dyDescent="0.25">
      <c r="B27" s="242"/>
    </row>
    <row r="28" spans="1:3" x14ac:dyDescent="0.25">
      <c r="B28" s="242"/>
    </row>
    <row r="29" spans="1:3" x14ac:dyDescent="0.25">
      <c r="B29" s="242"/>
    </row>
    <row r="30" spans="1:3" x14ac:dyDescent="0.25">
      <c r="B30" s="242"/>
    </row>
    <row r="31" spans="1:3" x14ac:dyDescent="0.25">
      <c r="B31" s="242"/>
    </row>
    <row r="32" spans="1:3" x14ac:dyDescent="0.25">
      <c r="B32" s="242"/>
    </row>
    <row r="33" spans="1:3" x14ac:dyDescent="0.25">
      <c r="A33" s="202" t="s">
        <v>106</v>
      </c>
      <c r="B33" s="243"/>
      <c r="C33" s="203"/>
    </row>
    <row r="34" spans="1:3" x14ac:dyDescent="0.25">
      <c r="B34" s="244" t="str">
        <f>'Internal Rate Sheet'!B34</f>
        <v>Dr. John Tomblin, SVP for Industry and Defense Programs</v>
      </c>
    </row>
    <row r="35" spans="1:3" x14ac:dyDescent="0.25">
      <c r="B35" s="242"/>
    </row>
    <row r="36" spans="1:3" x14ac:dyDescent="0.25">
      <c r="B36" s="242"/>
    </row>
    <row r="37" spans="1:3" x14ac:dyDescent="0.25">
      <c r="A37" s="202" t="s">
        <v>107</v>
      </c>
      <c r="B37" s="241">
        <f>B26+730</f>
        <v>45838</v>
      </c>
    </row>
    <row r="38" spans="1:3" x14ac:dyDescent="0.25">
      <c r="B38" s="242"/>
    </row>
    <row r="39" spans="1:3" x14ac:dyDescent="0.25">
      <c r="B39" s="242"/>
    </row>
    <row r="40" spans="1:3" x14ac:dyDescent="0.25">
      <c r="A40" s="202" t="s">
        <v>108</v>
      </c>
      <c r="B40" s="244" t="str">
        <f>IF('Internal Rate Sheet'!B40="","",'Internal Rate Sheet'!B40)</f>
        <v>First/Last Name, Lab Director</v>
      </c>
    </row>
    <row r="41" spans="1:3" x14ac:dyDescent="0.25">
      <c r="B41" s="244" t="str">
        <f>IF('Internal Rate Sheet'!B41="","",'Internal Rate Sheet'!B41)</f>
        <v/>
      </c>
    </row>
    <row r="42" spans="1:3" x14ac:dyDescent="0.25">
      <c r="B42" s="244" t="str">
        <f>IF('Internal Rate Sheet'!B42="","",'Internal Rate Sheet'!B42)</f>
        <v/>
      </c>
    </row>
    <row r="43" spans="1:3" x14ac:dyDescent="0.25">
      <c r="A43" s="202"/>
    </row>
  </sheetData>
  <mergeCells count="1">
    <mergeCell ref="A12:C12"/>
  </mergeCells>
  <printOptions horizontalCentered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Rate Summary</vt:lpstr>
      <vt:lpstr>Payroll</vt:lpstr>
      <vt:lpstr>Non Capital Expense Budget</vt:lpstr>
      <vt:lpstr>Capital Asset Depreciation</vt:lpstr>
      <vt:lpstr>Surplus_Deficit</vt:lpstr>
      <vt:lpstr>Internal Rate Sheet</vt:lpstr>
      <vt:lpstr>Internal Burdened Rate Sheet</vt:lpstr>
      <vt:lpstr>External Rate Sheet</vt:lpstr>
      <vt:lpstr>DoD Uncapped Rate Sheet</vt:lpstr>
      <vt:lpstr>Decision Log</vt:lpstr>
      <vt:lpstr>email</vt:lpstr>
      <vt:lpstr>BasisforHours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Niar</dc:creator>
  <cp:lastModifiedBy>Gofur, Md</cp:lastModifiedBy>
  <cp:lastPrinted>2023-06-29T16:17:13Z</cp:lastPrinted>
  <dcterms:created xsi:type="dcterms:W3CDTF">2019-02-21T15:13:08Z</dcterms:created>
  <dcterms:modified xsi:type="dcterms:W3CDTF">2023-07-21T14:00:00Z</dcterms:modified>
</cp:coreProperties>
</file>