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wichitaedu-my.sharepoint.com/personal/a334n247_wichita_edu/Documents/Documents/FSWebsite/Payroll/"/>
    </mc:Choice>
  </mc:AlternateContent>
  <xr:revisionPtr revIDLastSave="24" documentId="8_{51B4159D-ACE3-49F3-B5BF-35E710AD0F14}" xr6:coauthVersionLast="47" xr6:coauthVersionMax="47" xr10:uidLastSave="{28F588A9-25C0-499D-8E5B-198FA810AA73}"/>
  <workbookProtection workbookAlgorithmName="SHA-512" workbookHashValue="HqCJ744rUeDKshYPFoZSOyw6stX6Mxi7jAY9mhy7Mt9D9WanlgbWIGNywlwK2xAY+auU7YxGNGHRVCQ0TsQMAw==" workbookSaltValue="Zv3JrjGp2hkH1xt/VwmBOA==" workbookSpinCount="100000" lockStructure="1"/>
  <bookViews>
    <workbookView xWindow="28680" yWindow="-120" windowWidth="29040" windowHeight="15720" xr2:uid="{6E748691-D598-4D75-8789-179B4FFDCC06}"/>
  </bookViews>
  <sheets>
    <sheet name="PayCheck Calculator" sheetId="1" r:id="rId1"/>
    <sheet name="Benefit Email" sheetId="2" r:id="rId2"/>
    <sheet name="W4 Example" sheetId="3" r:id="rId3"/>
  </sheets>
  <externalReferences>
    <externalReference r:id="rId4"/>
  </externalReferences>
  <definedNames>
    <definedName name="periods">[1]TaxTablesOLD!$A$42:$A$46</definedName>
    <definedName name="_xlnm.Print_Area" localSheetId="0">'PayCheck Calculator'!$A$4:$G$55</definedName>
    <definedName name="valuevx">42.314159</definedName>
    <definedName name="vertex42_copyright" hidden="1">"© 2010-2020 Vertex42 LLC"</definedName>
    <definedName name="vertex42_id" hidden="1">"paycheck-calculator.xlsx"</definedName>
    <definedName name="vertex42_title" hidden="1">"Paycheck Calculator"</definedName>
    <definedName name="Z_33992F9F_73AA_42D5_BCCB_558CA60A70D0_.wvu.PrintArea" localSheetId="0" hidden="1">'PayCheck Calculator'!$A$4:$G$55</definedName>
    <definedName name="Z_33992F9F_73AA_42D5_BCCB_558CA60A70D0_.wvu.Rows" localSheetId="0" hidden="1">'PayCheck Calculator'!$9:$11,'PayCheck Calculator'!$26:$32</definedName>
  </definedNames>
  <calcPr calcId="191029"/>
  <customWorkbookViews>
    <customWorkbookView name="Estimate &quot;How to&quot; Guide" guid="{33992F9F-73AA-42D5-BCCB-558CA60A70D0}"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 l="1"/>
  <c r="E6" i="1" s="1"/>
  <c r="D47" i="1"/>
  <c r="D46" i="1"/>
  <c r="D44" i="1"/>
  <c r="D43" i="1"/>
  <c r="D27" i="1"/>
  <c r="D10" i="1"/>
  <c r="D8" i="1" l="1"/>
  <c r="D39" i="1" s="1"/>
  <c r="D42" i="1" l="1"/>
  <c r="D25" i="1"/>
  <c r="D45" i="1" s="1"/>
  <c r="D11" i="1"/>
  <c r="D26" i="1" l="1"/>
  <c r="D28" i="1" s="1"/>
  <c r="D30" i="1" l="1"/>
  <c r="D29" i="1"/>
  <c r="D31" i="1" l="1"/>
  <c r="D32" i="1" s="1"/>
  <c r="D41" i="1" s="1"/>
  <c r="D52" i="1" s="1"/>
  <c r="D48" i="1" l="1"/>
  <c r="D5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C8" authorId="0" shapeId="0" xr:uid="{53699845-5C02-4516-B660-49759A91F2CF}">
      <text>
        <r>
          <rPr>
            <b/>
            <sz val="9"/>
            <color indexed="81"/>
            <rFont val="Tahoma"/>
            <family val="2"/>
          </rPr>
          <t>Gross Pay:</t>
        </r>
        <r>
          <rPr>
            <sz val="9"/>
            <color indexed="81"/>
            <rFont val="Tahoma"/>
            <family val="2"/>
          </rPr>
          <t xml:space="preserve">
This is the gross pay for the pay period before any deductions, including wages, tips, bonuses, etc. You can calculate this from an annual salary by dividing the annual salary by the number of pay period (monthly=12, biweekly=26, etc.). You can calculate the gross pay from hourly wages by multiplying the regular hours times the regular hourly rate + overtime hours times the overtime rate.</t>
        </r>
      </text>
    </comment>
    <comment ref="C9" authorId="0" shapeId="0" xr:uid="{FABCA7DA-9E9C-45F8-B9CA-0370B0E8F783}">
      <text>
        <r>
          <rPr>
            <b/>
            <sz val="9"/>
            <color indexed="81"/>
            <rFont val="Tahoma"/>
            <family val="2"/>
          </rPr>
          <t>Pay Period:</t>
        </r>
        <r>
          <rPr>
            <sz val="9"/>
            <color indexed="81"/>
            <rFont val="Tahoma"/>
            <family val="2"/>
          </rPr>
          <t xml:space="preserve">
How often you are paid. Note that biweekly means "every other week" or 26 times per year and semi-monthly means "twice per month" usually on the 1st and 15th of each month.</t>
        </r>
      </text>
    </comment>
    <comment ref="C11" authorId="0" shapeId="0" xr:uid="{C55BCAAD-5FD0-427C-BE34-6591B1DEBCC9}">
      <text>
        <r>
          <rPr>
            <b/>
            <sz val="9"/>
            <color indexed="81"/>
            <rFont val="Tahoma"/>
            <family val="2"/>
          </rPr>
          <t>Estimated Gross Annual Pay:</t>
        </r>
        <r>
          <rPr>
            <sz val="9"/>
            <color indexed="81"/>
            <rFont val="Tahoma"/>
            <family val="2"/>
          </rPr>
          <t xml:space="preserve">
This amount is calculated just for your reference. It is only an estimate because it doesn't take into account bonuses, raises, or other variations in your gross pay.</t>
        </r>
      </text>
    </comment>
    <comment ref="C13" authorId="0" shapeId="0" xr:uid="{00D05435-47B7-4B92-BEC5-07DBCED57109}">
      <text>
        <r>
          <rPr>
            <b/>
            <sz val="9"/>
            <color indexed="81"/>
            <rFont val="Tahoma"/>
            <family val="2"/>
          </rPr>
          <t>Filing Status:</t>
        </r>
        <r>
          <rPr>
            <sz val="9"/>
            <color indexed="81"/>
            <rFont val="Tahoma"/>
            <family val="2"/>
          </rPr>
          <t xml:space="preserve">
You may choose either "Married Joint", "Single", or "Head of Household" as your income filing status.</t>
        </r>
      </text>
    </comment>
    <comment ref="C14" authorId="1" shapeId="0" xr:uid="{C6321A58-5C41-42B0-86FF-29F06AABDA6D}">
      <text>
        <r>
          <rPr>
            <b/>
            <sz val="9"/>
            <color indexed="81"/>
            <rFont val="Tahoma"/>
            <family val="2"/>
          </rPr>
          <t>Is Box 2(c) on the W-4 form Checked?:</t>
        </r>
        <r>
          <rPr>
            <sz val="9"/>
            <color indexed="81"/>
            <rFont val="Tahoma"/>
            <family val="2"/>
          </rPr>
          <t xml:space="preserve">
If Box 2(c) is NOT checked, then the federal withholding is calculated from the STANDARD threshold tables. If it IS checked, then the federal withholding is calculated from the HIGHER threshold tables.</t>
        </r>
      </text>
    </comment>
    <comment ref="C15" authorId="1" shapeId="0" xr:uid="{39FDCC79-73F6-4F73-BAA1-6F972A0F9915}">
      <text>
        <r>
          <rPr>
            <b/>
            <sz val="9"/>
            <color indexed="81"/>
            <rFont val="Tahoma"/>
            <family val="2"/>
          </rPr>
          <t>Dependents from W-4 Step 3:</t>
        </r>
        <r>
          <rPr>
            <sz val="9"/>
            <color indexed="81"/>
            <rFont val="Tahoma"/>
            <family val="2"/>
          </rPr>
          <t xml:space="preserve">
Enter the amount calculated in Step 3 from the W-4. For example, in 2020, if you claimed 3 children and one other dependent, the amount would be 3*2000+500 = 6500.
This amount is subtracted from the tentative annual federal tax withholding.</t>
        </r>
      </text>
    </comment>
    <comment ref="C16" authorId="1" shapeId="0" xr:uid="{AAE451AC-DCAE-44C4-8E1B-C778B85BB754}">
      <text>
        <r>
          <rPr>
            <b/>
            <sz val="9"/>
            <color indexed="81"/>
            <rFont val="Tahoma"/>
            <family val="2"/>
          </rPr>
          <t>Other income from W-4 Step 4(a):</t>
        </r>
        <r>
          <rPr>
            <sz val="9"/>
            <color indexed="81"/>
            <rFont val="Tahoma"/>
            <family val="2"/>
          </rPr>
          <t xml:space="preserve">
Enter the amount from W-4 Step 4(a). The description on the W-4 form says: "If you want tax withheld for other income you expect this year that won't have withholding, enter the amount of other income here. This may include interest, dividends, and retirement income."</t>
        </r>
      </text>
    </comment>
    <comment ref="C17" authorId="1" shapeId="0" xr:uid="{6EA96A4F-3A91-46BE-B4AD-68E053A40301}">
      <text>
        <r>
          <rPr>
            <b/>
            <sz val="9"/>
            <color indexed="81"/>
            <rFont val="Tahoma"/>
            <family val="2"/>
          </rPr>
          <t>Deductions from W-4 Step 4(b):</t>
        </r>
        <r>
          <rPr>
            <sz val="9"/>
            <color indexed="81"/>
            <rFont val="Tahoma"/>
            <family val="2"/>
          </rPr>
          <t xml:space="preserve">
Enter the amount from W-4 Step 4(b). The description on the W-4 form says: "If you expect to claim deductions </t>
        </r>
        <r>
          <rPr>
            <b/>
            <i/>
            <sz val="9"/>
            <color indexed="81"/>
            <rFont val="Tahoma"/>
            <family val="2"/>
          </rPr>
          <t>other than</t>
        </r>
        <r>
          <rPr>
            <sz val="9"/>
            <color indexed="81"/>
            <rFont val="Tahoma"/>
            <family val="2"/>
          </rPr>
          <t xml:space="preserve"> the standard deduction and want to reduce your withholding, use the Deductions Worksheet on page 3 and enter the result here." See the W-4 form to complete the worksheet on page 3.</t>
        </r>
      </text>
    </comment>
    <comment ref="C18" authorId="1" shapeId="0" xr:uid="{377C78C4-45CB-4034-BCBC-1F0782E6EE51}">
      <text>
        <r>
          <rPr>
            <b/>
            <sz val="9"/>
            <color indexed="81"/>
            <rFont val="Tahoma"/>
            <family val="2"/>
          </rPr>
          <t>Extra Withholding from W-4 Step 4(c):</t>
        </r>
        <r>
          <rPr>
            <sz val="9"/>
            <color indexed="81"/>
            <rFont val="Tahoma"/>
            <family val="2"/>
          </rPr>
          <t xml:space="preserve">
This is an amount that the employee has elected to withhold EACH PAYCHECK in addition to the amount from the federal withholdings tables.</t>
        </r>
      </text>
    </comment>
    <comment ref="C22" authorId="0" shapeId="0" xr:uid="{7FA0CC1B-4ABD-4686-8DF7-14B780C6A3A4}">
      <text>
        <r>
          <rPr>
            <b/>
            <sz val="9"/>
            <color indexed="81"/>
            <rFont val="Tahoma"/>
            <family val="2"/>
          </rPr>
          <t>Tax Deferral Plan:</t>
        </r>
        <r>
          <rPr>
            <sz val="9"/>
            <color indexed="81"/>
            <rFont val="Tahoma"/>
            <family val="2"/>
          </rPr>
          <t xml:space="preserve">
This is the percent of your gross pay that you put into a tax-deferred retirement account like a 401(k) or 403(b) plan. Note that there are usually limits to how much you can defer pre-tax, but this calculator has no limits built in.</t>
        </r>
      </text>
    </comment>
    <comment ref="C23" authorId="1" shapeId="0" xr:uid="{265F9154-556D-4849-8434-801D5628458F}">
      <text>
        <r>
          <rPr>
            <b/>
            <sz val="9"/>
            <color indexed="81"/>
            <rFont val="Tahoma"/>
            <family val="2"/>
          </rPr>
          <t>Health Insurance Premiums:</t>
        </r>
        <r>
          <rPr>
            <sz val="9"/>
            <color indexed="81"/>
            <rFont val="Tahoma"/>
            <family val="2"/>
          </rPr>
          <t xml:space="preserve">
Some employer-sponsored health insurance plans allow you to pay insurance premiums pre-tax. Premiums paid this way might also not be subject to FICA (Social Security and Medicare).
If you enter an amount in this field, it will affect your Federal Taxable Gross and also the amount of FICA tax.</t>
        </r>
      </text>
    </comment>
    <comment ref="C24" authorId="0" shapeId="0" xr:uid="{AF935BAA-6CB4-43F8-9D6D-FE3A725C3861}">
      <text>
        <r>
          <rPr>
            <b/>
            <sz val="9"/>
            <color indexed="81"/>
            <rFont val="Tahoma"/>
            <family val="2"/>
          </rPr>
          <t>Pre-Tax Deductions:</t>
        </r>
        <r>
          <rPr>
            <sz val="9"/>
            <color indexed="81"/>
            <rFont val="Tahoma"/>
            <family val="2"/>
          </rPr>
          <t xml:space="preserve">
If you contribute to a Health Spending Account or Flexible Spending Account the contribution </t>
        </r>
        <r>
          <rPr>
            <b/>
            <sz val="9"/>
            <color indexed="81"/>
            <rFont val="Tahoma"/>
            <family val="2"/>
          </rPr>
          <t>might</t>
        </r>
        <r>
          <rPr>
            <sz val="9"/>
            <color indexed="81"/>
            <rFont val="Tahoma"/>
            <family val="2"/>
          </rPr>
          <t xml:space="preserve"> be a pre-tax deduction.</t>
        </r>
      </text>
    </comment>
    <comment ref="C25" authorId="0" shapeId="0" xr:uid="{BFEE6BD8-A95C-4686-8935-1620CDCEEA01}">
      <text>
        <r>
          <rPr>
            <b/>
            <sz val="9"/>
            <color indexed="81"/>
            <rFont val="Tahoma"/>
            <family val="2"/>
          </rPr>
          <t>Federal Taxable Gross:</t>
        </r>
        <r>
          <rPr>
            <sz val="9"/>
            <color indexed="81"/>
            <rFont val="Tahoma"/>
            <family val="2"/>
          </rPr>
          <t xml:space="preserve">
This is the Gross Pay minus the various pre-tax deductions and allowances.</t>
        </r>
      </text>
    </comment>
    <comment ref="C34" authorId="0" shapeId="0" xr:uid="{60D2AFC0-7481-45D9-B668-E8746AF2BA18}">
      <text>
        <r>
          <rPr>
            <b/>
            <sz val="9"/>
            <color indexed="81"/>
            <rFont val="Tahoma"/>
            <family val="2"/>
          </rPr>
          <t>State &amp; Local Taxes:</t>
        </r>
        <r>
          <rPr>
            <sz val="9"/>
            <color indexed="81"/>
            <rFont val="Tahoma"/>
            <family val="2"/>
          </rPr>
          <t xml:space="preserve">
This calculator assumes that state and local taxes are a percentage of the Federal Taxable Gross. These taxes will vary from state to state, but you can estimate the percentage from one of your pay stubs.</t>
        </r>
      </text>
    </comment>
    <comment ref="C35" authorId="0" shapeId="0" xr:uid="{A87E1613-0D6A-475B-88C5-EA252AABCF76}">
      <text>
        <r>
          <rPr>
            <b/>
            <sz val="9"/>
            <color indexed="81"/>
            <rFont val="Tahoma"/>
            <family val="2"/>
          </rPr>
          <t>Post-Tax Deductions:</t>
        </r>
        <r>
          <rPr>
            <sz val="9"/>
            <color indexed="81"/>
            <rFont val="Tahoma"/>
            <family val="2"/>
          </rPr>
          <t xml:space="preserve">
These deductions can take many forms, such as insurance premiums, dental plans, etc.</t>
        </r>
      </text>
    </comment>
    <comment ref="C36" authorId="0" shapeId="0" xr:uid="{620125F1-6E55-4CB6-8309-09C00FFFC377}">
      <text>
        <r>
          <rPr>
            <b/>
            <sz val="9"/>
            <color indexed="81"/>
            <rFont val="Tahoma"/>
            <family val="2"/>
          </rPr>
          <t>Post-Tax Reimbursements:</t>
        </r>
        <r>
          <rPr>
            <sz val="9"/>
            <color indexed="81"/>
            <rFont val="Tahoma"/>
            <family val="2"/>
          </rPr>
          <t xml:space="preserve">
There are many rules regarding the definition of post-tax reimbursements in IRS Publication 15, but these will typically be business and travel expenses that you pay out of your personal account that your employer later reimburses you for.</t>
        </r>
      </text>
    </comment>
    <comment ref="C39" authorId="0" shapeId="0" xr:uid="{35BEBF26-BA3B-40BE-96CA-DBE281DADE09}">
      <text>
        <r>
          <rPr>
            <b/>
            <sz val="9"/>
            <color indexed="81"/>
            <rFont val="Tahoma"/>
            <family val="2"/>
          </rPr>
          <t>FICA Social Security:</t>
        </r>
        <r>
          <rPr>
            <sz val="9"/>
            <color indexed="81"/>
            <rFont val="Tahoma"/>
            <family val="2"/>
          </rPr>
          <t xml:space="preserve">
Social Security Tax is calculated by multiplying your gross earnings by 6.2% based on the 2010 IRS Publication 15. There is an annual limit for Social Security deductions, but this calculator does not take into account year-to-date totals.</t>
        </r>
      </text>
    </comment>
    <comment ref="C40" authorId="0" shapeId="0" xr:uid="{B21F62B9-32AA-4327-9BFE-33C9FC0DCA75}">
      <text>
        <r>
          <rPr>
            <b/>
            <sz val="9"/>
            <color indexed="81"/>
            <rFont val="Tahoma"/>
            <family val="2"/>
          </rPr>
          <t>FICA Medicare:</t>
        </r>
        <r>
          <rPr>
            <sz val="9"/>
            <color indexed="81"/>
            <rFont val="Tahoma"/>
            <family val="2"/>
          </rPr>
          <t xml:space="preserve">
This is calculated by multiplying your Gross Pay by 1.45% according to IRS Publication 15, 2010. There is no annual limit for Medicare deductions.</t>
        </r>
      </text>
    </comment>
    <comment ref="C41" authorId="0" shapeId="0" xr:uid="{A523E92E-979B-4579-B7ED-DD26F1293D86}">
      <text>
        <r>
          <rPr>
            <b/>
            <sz val="9"/>
            <color indexed="81"/>
            <rFont val="Tahoma"/>
            <family val="2"/>
          </rPr>
          <t>Federal Tax:</t>
        </r>
        <r>
          <rPr>
            <sz val="9"/>
            <color indexed="81"/>
            <rFont val="Tahoma"/>
            <family val="2"/>
          </rPr>
          <t xml:space="preserve">
Estimating the federal tax withholding is a fairly complicated algorithm that involves multiple steps and checks. Use the calculators on IRS.gov to verify the results.</t>
        </r>
      </text>
    </comment>
  </commentList>
</comments>
</file>

<file path=xl/sharedStrings.xml><?xml version="1.0" encoding="utf-8"?>
<sst xmlns="http://schemas.openxmlformats.org/spreadsheetml/2006/main" count="100" uniqueCount="88">
  <si>
    <t xml:space="preserve"> Gross Pay</t>
  </si>
  <si>
    <t>BETA - Check Results Carefully</t>
  </si>
  <si>
    <t>Gross Pay:</t>
  </si>
  <si>
    <t>Pay Period:</t>
  </si>
  <si>
    <t>Biweekly</t>
  </si>
  <si>
    <t>Periods Per Year:</t>
  </si>
  <si>
    <t>Est. Gross Annual Pay:</t>
  </si>
  <si>
    <t xml:space="preserve"> Information on W-4</t>
  </si>
  <si>
    <t>Filing Status:</t>
  </si>
  <si>
    <t>Single</t>
  </si>
  <si>
    <t>Is Box 2(c)  checked?:</t>
  </si>
  <si>
    <t>No</t>
  </si>
  <si>
    <t>Dependents from Step 3:</t>
  </si>
  <si>
    <t>Other Income from Step 4a:</t>
  </si>
  <si>
    <t>Deductions from Step 4b:</t>
  </si>
  <si>
    <t>Extra Withholding from Step 4c:</t>
  </si>
  <si>
    <t xml:space="preserve"> Filing Status and Withholdings</t>
  </si>
  <si>
    <t xml:space="preserve"> Pre-Tax Adjustments (not included in Step 4b)</t>
  </si>
  <si>
    <t>Other Pre-Tax Deductions:</t>
  </si>
  <si>
    <t>Federal Taxable Gross:</t>
  </si>
  <si>
    <t>Adjusted Annual Wage:</t>
  </si>
  <si>
    <t>Federal Withholding Tables</t>
  </si>
  <si>
    <t>Wage Threshold</t>
  </si>
  <si>
    <t>Base Withholding</t>
  </si>
  <si>
    <t>Rate Over Threshold</t>
  </si>
  <si>
    <t>Tentative Annual Withholding</t>
  </si>
  <si>
    <t>Minus Dependents</t>
  </si>
  <si>
    <t xml:space="preserve"> Post-Tax Adjustments</t>
  </si>
  <si>
    <t>State &amp; Local Taxes:</t>
  </si>
  <si>
    <t>Other Post-Tax Deductions:</t>
  </si>
  <si>
    <t>Post-Tax Reimbursements:</t>
  </si>
  <si>
    <t xml:space="preserve"> Estimated Pay Check</t>
  </si>
  <si>
    <t>NET Take-Home Pay</t>
  </si>
  <si>
    <t>FICA Social Security (6.2%)</t>
  </si>
  <si>
    <t>FICA Medicare (1.45%)</t>
  </si>
  <si>
    <t>Federal Tax Withheld</t>
  </si>
  <si>
    <t>Tax Deferral Plan</t>
  </si>
  <si>
    <t>Health Insurance Premiums</t>
  </si>
  <si>
    <t>Pre-Tax Deductions</t>
  </si>
  <si>
    <t>State &amp; Local Taxes</t>
  </si>
  <si>
    <t>Post-Tax Deductions</t>
  </si>
  <si>
    <t>Post-Tax Reimbursements</t>
  </si>
  <si>
    <t>REFERENCES</t>
  </si>
  <si>
    <t>New (2021) W-4 Employee's Withholding Certificate, https://www.irs.gov/pub/irs-pdf/fw4.pdf</t>
  </si>
  <si>
    <t>IRS Income Tax Withholding Assistant for Employers</t>
  </si>
  <si>
    <t>Total Deductions</t>
  </si>
  <si>
    <t>*** Test Message ***</t>
  </si>
  <si>
    <t>This is a courtesy email to inform you that you will see new or updated changes in the amount(s) of Health, Dental, Voluntary Supplemental Insurance, Flex Spending Account(FSA), or Health Savings Account(HSA) deduction(s) on your paycheck dated 07/23/2021. Please review the amounts below and contact totalrewards@wichita.edu within 24 hours if you have concerns/questions. Any corrections not communicated to HR within 24 hours of receiving this email will be corrected on the 08/06/2021 pay check.</t>
  </si>
  <si>
    <t>Amounts to be deducted (positive amounts reduce your paycheck) or refunded (negative amounts increase your paycheck) in the Upcoming Paycheck dated 07/23/2021:</t>
  </si>
  <si>
    <t>Medical</t>
  </si>
  <si>
    <t>Dental</t>
  </si>
  <si>
    <t>Vision</t>
  </si>
  <si>
    <t>Vol Supp Ins</t>
  </si>
  <si>
    <t>If the change appears to be correct, you do not need to do anything as this is a courtesy email!</t>
  </si>
  <si>
    <t>Thank you,</t>
  </si>
  <si>
    <t>Human Resources Department</t>
  </si>
  <si>
    <t>Wichita State University</t>
  </si>
  <si>
    <t>*** Test Message from the TEST Database ***</t>
  </si>
  <si>
    <t xml:space="preserve"> Hourly Rate of pay </t>
  </si>
  <si>
    <t>Hours on timesheet for this pay period</t>
  </si>
  <si>
    <r>
      <t xml:space="preserve">Using the </t>
    </r>
    <r>
      <rPr>
        <i/>
        <sz val="12"/>
        <color rgb="FFC00000"/>
        <rFont val="Arial"/>
        <family val="2"/>
      </rPr>
      <t>NEW W-4 Form</t>
    </r>
  </si>
  <si>
    <t>Provided with Deduction Email (example on next tab)</t>
  </si>
  <si>
    <t xml:space="preserve"> </t>
  </si>
  <si>
    <t>(No Data Entry this is calculated)</t>
  </si>
  <si>
    <t>Update fields in Highlighted Yellow only</t>
  </si>
  <si>
    <t>Tax Deferral Plan, 403(b):</t>
  </si>
  <si>
    <t xml:space="preserve">Shocker, </t>
  </si>
  <si>
    <t>If you do not believe this change is correct, OR if these amounts will result in a financial hardship, please e-mail Human Resources at totalrewards@wichita.edu to discuss options.</t>
  </si>
  <si>
    <t xml:space="preserve">Total Estimated Net Pay </t>
  </si>
  <si>
    <t>Amounts deducted (positive amounts reduce your paycheck) or refunded (negative amounts increase your paycheck) from the Paycheck dated 07/09/2021 for Shocker Sample - A123B456:</t>
  </si>
  <si>
    <t>Pre Tax Health Insurance Premiums:</t>
  </si>
  <si>
    <r>
      <rPr>
        <i/>
        <u/>
        <sz val="14"/>
        <rFont val="Arial"/>
        <family val="2"/>
      </rPr>
      <t xml:space="preserve">Step 2: </t>
    </r>
    <r>
      <rPr>
        <i/>
        <sz val="14"/>
        <rFont val="Arial"/>
        <family val="2"/>
      </rPr>
      <t xml:space="preserve">
Enter estimated hours for pay period</t>
    </r>
  </si>
  <si>
    <r>
      <rPr>
        <u/>
        <sz val="14"/>
        <rFont val="Arial"/>
        <family val="2"/>
      </rPr>
      <t xml:space="preserve">Step 1: </t>
    </r>
    <r>
      <rPr>
        <sz val="14"/>
        <rFont val="Arial"/>
        <family val="2"/>
      </rPr>
      <t xml:space="preserve">
Enter hourly Rate of pay</t>
    </r>
  </si>
  <si>
    <r>
      <rPr>
        <i/>
        <u/>
        <sz val="14"/>
        <rFont val="Arial"/>
        <family val="2"/>
      </rPr>
      <t xml:space="preserve">Step 3: </t>
    </r>
    <r>
      <rPr>
        <i/>
        <sz val="14"/>
        <rFont val="Arial"/>
        <family val="2"/>
      </rPr>
      <t xml:space="preserve">
Enter W4 withholding information</t>
    </r>
  </si>
  <si>
    <r>
      <rPr>
        <i/>
        <u/>
        <sz val="14"/>
        <rFont val="Arial"/>
        <family val="2"/>
      </rPr>
      <t xml:space="preserve">Step 5: </t>
    </r>
    <r>
      <rPr>
        <i/>
        <sz val="14"/>
        <rFont val="Arial"/>
        <family val="2"/>
      </rPr>
      <t xml:space="preserve">
Enter Health Ins Premiums provided in Benefit email. (this is for pre-tax health ins premiums)</t>
    </r>
  </si>
  <si>
    <r>
      <rPr>
        <i/>
        <u/>
        <sz val="14"/>
        <rFont val="Arial"/>
        <family val="2"/>
      </rPr>
      <t xml:space="preserve">Step 7: </t>
    </r>
    <r>
      <rPr>
        <i/>
        <sz val="14"/>
        <rFont val="Arial"/>
        <family val="2"/>
      </rPr>
      <t xml:space="preserve">
Enter any additional after tax deductions you may have signed up for.</t>
    </r>
  </si>
  <si>
    <r>
      <rPr>
        <i/>
        <u/>
        <sz val="14"/>
        <rFont val="Arial"/>
        <family val="2"/>
      </rPr>
      <t xml:space="preserve">Step 6: </t>
    </r>
    <r>
      <rPr>
        <i/>
        <sz val="14"/>
        <rFont val="Arial"/>
        <family val="2"/>
      </rPr>
      <t xml:space="preserve">
Enter any additional pre-tax deductions</t>
    </r>
  </si>
  <si>
    <r>
      <rPr>
        <i/>
        <u/>
        <sz val="14"/>
        <rFont val="Arial"/>
        <family val="2"/>
      </rPr>
      <t xml:space="preserve">Step 4: </t>
    </r>
    <r>
      <rPr>
        <i/>
        <sz val="14"/>
        <rFont val="Arial"/>
        <family val="2"/>
      </rPr>
      <t xml:space="preserve">
Enter Mandatory retirement employee percentage. (i.e.; KPERS, TIAA, VOYA)</t>
    </r>
  </si>
  <si>
    <t>Step 5: 
Enter any additional pre-tax deductions</t>
  </si>
  <si>
    <t>Update All 7 steps to determine your Estimated Net pay.</t>
  </si>
  <si>
    <t>(No Data Entry this is calculated with a generous estimated percentage withheld)</t>
  </si>
  <si>
    <t xml:space="preserve">W4 updates can be made on the Employee Dashboard. </t>
  </si>
  <si>
    <t>https://ssbprod.wichita.edu/PROD/bwpkxtxs.P_ViewW4</t>
  </si>
  <si>
    <t>Overtime Hours (calculated)</t>
  </si>
  <si>
    <t>(Calculated)</t>
  </si>
  <si>
    <t>Total Gross (No Data Entry this is calculated)</t>
  </si>
  <si>
    <r>
      <t xml:space="preserve">CAUTION:  The estimator is pre-populated with a general example and is NOT reflective of your current job. You will need to fill in the applicable fields with data specific to you and your position. </t>
    </r>
    <r>
      <rPr>
        <i/>
        <sz val="10"/>
        <color theme="1"/>
        <rFont val="Arial"/>
        <family val="2"/>
      </rPr>
      <t xml:space="preserve">
This estimator is for educational and illustrative purposes only and should not be construed as financial or tax advice. The results are only estimates and are not reflective of the amount of your actual net pay. Please consult a qualified professional regarding financial decisions.</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</si>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</sst>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25" x14ac:knownFonts="1">
    <font>
      <sz val="11"/>
      <color theme="1"/>
      <name val="Calibri"/>
      <family val="2"/>
      <scheme val="minor"/>
    </font>
    <font>
      <sz val="10"/>
      <name val="Arial"/>
      <family val="2"/>
    </font>
    <font>
      <i/>
      <sz val="12"/>
      <name val="Arial"/>
      <family val="2"/>
    </font>
    <font>
      <i/>
      <sz val="12"/>
      <color rgb="FFC00000"/>
      <name val="Arial"/>
      <family val="2"/>
    </font>
    <font>
      <sz val="8"/>
      <name val="Arial"/>
      <family val="2"/>
    </font>
    <font>
      <u/>
      <sz val="10"/>
      <color indexed="12"/>
      <name val="Arial"/>
      <family val="2"/>
    </font>
    <font>
      <sz val="12"/>
      <name val="Arial"/>
      <family val="2"/>
    </font>
    <font>
      <b/>
      <sz val="12"/>
      <name val="Arial"/>
      <family val="2"/>
    </font>
    <font>
      <sz val="8"/>
      <color theme="0" tint="-0.499984740745262"/>
      <name val="Arial"/>
      <family val="2"/>
    </font>
    <font>
      <b/>
      <sz val="9"/>
      <color indexed="81"/>
      <name val="Tahoma"/>
      <family val="2"/>
    </font>
    <font>
      <sz val="9"/>
      <color indexed="81"/>
      <name val="Tahoma"/>
      <family val="2"/>
    </font>
    <font>
      <b/>
      <i/>
      <sz val="9"/>
      <color indexed="81"/>
      <name val="Tahoma"/>
      <family val="2"/>
    </font>
    <font>
      <b/>
      <sz val="24"/>
      <name val="Arial"/>
      <family val="2"/>
    </font>
    <font>
      <sz val="14"/>
      <name val="Arial"/>
      <family val="2"/>
    </font>
    <font>
      <b/>
      <sz val="10"/>
      <name val="Arial"/>
      <family val="2"/>
    </font>
    <font>
      <b/>
      <sz val="12"/>
      <color theme="0" tint="-0.499984740745262"/>
      <name val="Arial"/>
      <family val="2"/>
    </font>
    <font>
      <sz val="12"/>
      <color theme="0" tint="-0.499984740745262"/>
      <name val="Arial"/>
      <family val="2"/>
    </font>
    <font>
      <b/>
      <sz val="14"/>
      <name val="Arial"/>
      <family val="2"/>
    </font>
    <font>
      <i/>
      <sz val="14"/>
      <name val="Arial"/>
      <family val="2"/>
    </font>
    <font>
      <i/>
      <u/>
      <sz val="14"/>
      <name val="Arial"/>
      <family val="2"/>
    </font>
    <font>
      <u/>
      <sz val="14"/>
      <name val="Arial"/>
      <family val="2"/>
    </font>
    <font>
      <b/>
      <sz val="22"/>
      <name val="Arial"/>
      <family val="2"/>
    </font>
    <font>
      <b/>
      <i/>
      <sz val="10"/>
      <color rgb="FFC00000"/>
      <name val="Arial"/>
      <family val="2"/>
    </font>
    <font>
      <i/>
      <sz val="10"/>
      <color theme="1"/>
      <name val="Arial"/>
      <family val="2"/>
    </font>
    <font>
      <b/>
      <sz val="14"/>
      <color rgb="FFC0000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7"/>
        <bgColor indexed="64"/>
      </patternFill>
    </fill>
    <fill>
      <patternFill patternType="solid">
        <fgColor theme="2" tint="-0.249977111117893"/>
        <bgColor indexed="64"/>
      </patternFill>
    </fill>
    <fill>
      <patternFill patternType="solid">
        <fgColor theme="2"/>
        <bgColor indexed="64"/>
      </patternFill>
    </fill>
  </fills>
  <borders count="19">
    <border>
      <left/>
      <right/>
      <top/>
      <bottom/>
      <diagonal/>
    </border>
    <border>
      <left/>
      <right/>
      <top/>
      <bottom style="thin">
        <color indexed="55"/>
      </bottom>
      <diagonal/>
    </border>
    <border>
      <left style="thin">
        <color indexed="55"/>
      </left>
      <right style="thin">
        <color indexed="55"/>
      </right>
      <top style="thin">
        <color indexed="55"/>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cellStyleXfs>
  <cellXfs count="83">
    <xf numFmtId="0" fontId="0" fillId="0" borderId="0" xfId="0"/>
    <xf numFmtId="0" fontId="1" fillId="0" borderId="0" xfId="4"/>
    <xf numFmtId="0" fontId="2" fillId="0" borderId="0" xfId="4" applyFont="1"/>
    <xf numFmtId="0" fontId="4" fillId="0" borderId="0" xfId="4" applyFont="1" applyAlignment="1">
      <alignment horizontal="right" vertical="center"/>
    </xf>
    <xf numFmtId="0" fontId="6" fillId="2" borderId="0" xfId="4" applyFont="1" applyFill="1" applyAlignment="1">
      <alignment horizontal="right" vertical="center"/>
    </xf>
    <xf numFmtId="0" fontId="1" fillId="0" borderId="0" xfId="4" applyAlignment="1">
      <alignment horizontal="right"/>
    </xf>
    <xf numFmtId="0" fontId="4" fillId="0" borderId="0" xfId="4" applyFont="1"/>
    <xf numFmtId="44" fontId="4" fillId="0" borderId="0" xfId="4" applyNumberFormat="1" applyFont="1"/>
    <xf numFmtId="0" fontId="7" fillId="0" borderId="0" xfId="4" applyFont="1" applyAlignment="1">
      <alignment horizontal="left" vertical="center"/>
    </xf>
    <xf numFmtId="44" fontId="6" fillId="0" borderId="0" xfId="1" applyFont="1" applyAlignment="1">
      <alignment horizontal="right" vertical="center"/>
    </xf>
    <xf numFmtId="0" fontId="2" fillId="0" borderId="0" xfId="4" applyFont="1" applyAlignment="1">
      <alignment horizontal="right" vertical="center"/>
    </xf>
    <xf numFmtId="4" fontId="6" fillId="0" borderId="0" xfId="4" applyNumberFormat="1" applyFont="1" applyAlignment="1">
      <alignment vertical="center"/>
    </xf>
    <xf numFmtId="10" fontId="6" fillId="0" borderId="0" xfId="2" applyNumberFormat="1" applyFont="1" applyAlignment="1">
      <alignment vertical="center"/>
    </xf>
    <xf numFmtId="0" fontId="1" fillId="0" borderId="0" xfId="4" applyAlignment="1">
      <alignment vertical="center"/>
    </xf>
    <xf numFmtId="0" fontId="8" fillId="0" borderId="0" xfId="4" applyFont="1"/>
    <xf numFmtId="0" fontId="5" fillId="0" borderId="0" xfId="3" applyAlignment="1" applyProtection="1"/>
    <xf numFmtId="0" fontId="12" fillId="0" borderId="0" xfId="4" applyFont="1" applyAlignment="1" applyProtection="1">
      <alignment horizontal="left" vertical="center"/>
      <protection locked="0"/>
    </xf>
    <xf numFmtId="0" fontId="13" fillId="3" borderId="1" xfId="4" applyFont="1" applyFill="1" applyBorder="1" applyAlignment="1">
      <alignment vertical="center"/>
    </xf>
    <xf numFmtId="0" fontId="1" fillId="3" borderId="1" xfId="4" applyFill="1" applyBorder="1" applyAlignment="1">
      <alignment vertical="center"/>
    </xf>
    <xf numFmtId="0" fontId="6" fillId="4" borderId="0" xfId="4" applyFont="1" applyFill="1" applyAlignment="1">
      <alignment vertical="center"/>
    </xf>
    <xf numFmtId="0" fontId="6" fillId="4" borderId="1" xfId="4" applyFont="1" applyFill="1" applyBorder="1" applyAlignment="1">
      <alignment vertical="center"/>
    </xf>
    <xf numFmtId="0" fontId="14" fillId="0" borderId="0" xfId="4" applyFont="1" applyAlignment="1">
      <alignment horizontal="right"/>
    </xf>
    <xf numFmtId="0" fontId="6" fillId="0" borderId="2" xfId="4" applyFont="1" applyBorder="1" applyAlignment="1">
      <alignment horizontal="right" vertical="center"/>
    </xf>
    <xf numFmtId="0" fontId="6" fillId="2" borderId="0" xfId="4" applyFont="1" applyFill="1" applyAlignment="1">
      <alignment vertical="center"/>
    </xf>
    <xf numFmtId="44" fontId="6" fillId="2" borderId="0" xfId="4" applyNumberFormat="1" applyFont="1" applyFill="1" applyAlignment="1">
      <alignment vertical="center" shrinkToFit="1"/>
    </xf>
    <xf numFmtId="0" fontId="0" fillId="0" borderId="0" xfId="0" applyAlignment="1">
      <alignment vertical="center"/>
    </xf>
    <xf numFmtId="0" fontId="5" fillId="0" borderId="0" xfId="3" applyAlignment="1" applyProtection="1">
      <alignment vertical="center"/>
    </xf>
    <xf numFmtId="0" fontId="0" fillId="0" borderId="3" xfId="0" applyBorder="1" applyAlignment="1">
      <alignment vertical="center" wrapText="1"/>
    </xf>
    <xf numFmtId="0" fontId="0" fillId="0" borderId="4" xfId="0" applyBorder="1" applyAlignment="1">
      <alignment horizontal="right" vertical="center" wrapText="1"/>
    </xf>
    <xf numFmtId="0" fontId="0" fillId="0" borderId="5" xfId="0" applyBorder="1" applyAlignment="1">
      <alignment vertical="center" wrapText="1"/>
    </xf>
    <xf numFmtId="0" fontId="0" fillId="0" borderId="6" xfId="0" applyBorder="1" applyAlignment="1">
      <alignment horizontal="right" vertical="center" wrapText="1"/>
    </xf>
    <xf numFmtId="0" fontId="0" fillId="0" borderId="7" xfId="0" applyBorder="1" applyAlignment="1">
      <alignment vertical="center" wrapText="1"/>
    </xf>
    <xf numFmtId="0" fontId="0" fillId="0" borderId="8" xfId="0" applyBorder="1" applyAlignment="1">
      <alignment horizontal="right" vertical="center" wrapText="1"/>
    </xf>
    <xf numFmtId="0" fontId="6" fillId="0" borderId="0" xfId="4" applyFont="1" applyAlignment="1">
      <alignment horizontal="right" vertical="center"/>
    </xf>
    <xf numFmtId="44" fontId="6" fillId="0" borderId="2" xfId="1" applyFont="1" applyFill="1" applyBorder="1" applyAlignment="1" applyProtection="1">
      <alignment vertical="center" shrinkToFit="1"/>
    </xf>
    <xf numFmtId="0" fontId="6" fillId="3" borderId="0" xfId="4" applyFont="1" applyFill="1"/>
    <xf numFmtId="0" fontId="6" fillId="0" borderId="0" xfId="4" applyFont="1"/>
    <xf numFmtId="0" fontId="15" fillId="0" borderId="0" xfId="4" applyFont="1" applyAlignment="1">
      <alignment horizontal="left"/>
    </xf>
    <xf numFmtId="44" fontId="6" fillId="0" borderId="0" xfId="4" applyNumberFormat="1" applyFont="1"/>
    <xf numFmtId="0" fontId="16" fillId="0" borderId="0" xfId="4" applyFont="1"/>
    <xf numFmtId="0" fontId="14" fillId="5" borderId="0" xfId="4" applyFont="1" applyFill="1"/>
    <xf numFmtId="44" fontId="6" fillId="7" borderId="0" xfId="4" applyNumberFormat="1" applyFont="1" applyFill="1" applyAlignment="1">
      <alignment vertical="center" shrinkToFit="1"/>
    </xf>
    <xf numFmtId="10" fontId="6" fillId="7" borderId="2" xfId="4" applyNumberFormat="1" applyFont="1" applyFill="1" applyBorder="1" applyAlignment="1">
      <alignment vertical="center"/>
    </xf>
    <xf numFmtId="39" fontId="6" fillId="7" borderId="0" xfId="4" applyNumberFormat="1" applyFont="1" applyFill="1" applyAlignment="1">
      <alignment vertical="center"/>
    </xf>
    <xf numFmtId="39" fontId="6" fillId="7" borderId="0" xfId="1" applyNumberFormat="1" applyFont="1" applyFill="1" applyAlignment="1">
      <alignment vertical="center"/>
    </xf>
    <xf numFmtId="44" fontId="6" fillId="7" borderId="0" xfId="4" applyNumberFormat="1" applyFont="1" applyFill="1"/>
    <xf numFmtId="44" fontId="6" fillId="7" borderId="0" xfId="4" applyNumberFormat="1" applyFont="1" applyFill="1" applyAlignment="1">
      <alignment vertical="center"/>
    </xf>
    <xf numFmtId="0" fontId="6" fillId="7" borderId="0" xfId="4" applyFont="1" applyFill="1"/>
    <xf numFmtId="0" fontId="17" fillId="6" borderId="0" xfId="4" applyFont="1" applyFill="1" applyAlignment="1">
      <alignment horizontal="center" vertical="center"/>
    </xf>
    <xf numFmtId="0" fontId="1" fillId="0" borderId="0" xfId="4" applyAlignment="1">
      <alignment wrapText="1"/>
    </xf>
    <xf numFmtId="0" fontId="6" fillId="4" borderId="0" xfId="4" applyFont="1" applyFill="1" applyAlignment="1">
      <alignment horizontal="right" vertical="center"/>
    </xf>
    <xf numFmtId="44" fontId="6" fillId="4" borderId="2" xfId="1" applyFont="1" applyFill="1" applyBorder="1" applyAlignment="1">
      <alignment vertical="center" shrinkToFit="1"/>
    </xf>
    <xf numFmtId="0" fontId="4" fillId="8" borderId="0" xfId="4" applyFont="1" applyFill="1"/>
    <xf numFmtId="44" fontId="13" fillId="4" borderId="0" xfId="1" applyFont="1" applyFill="1" applyProtection="1">
      <protection locked="0"/>
    </xf>
    <xf numFmtId="0" fontId="13" fillId="4" borderId="0" xfId="4" applyFont="1" applyFill="1" applyProtection="1">
      <protection locked="0"/>
    </xf>
    <xf numFmtId="0" fontId="13" fillId="4" borderId="2" xfId="4" applyFont="1" applyFill="1" applyBorder="1" applyAlignment="1" applyProtection="1">
      <alignment horizontal="right" vertical="center"/>
      <protection locked="0"/>
    </xf>
    <xf numFmtId="44" fontId="13" fillId="4" borderId="2" xfId="4" applyNumberFormat="1" applyFont="1" applyFill="1" applyBorder="1" applyAlignment="1" applyProtection="1">
      <alignment vertical="center" shrinkToFit="1"/>
      <protection locked="0"/>
    </xf>
    <xf numFmtId="10" fontId="13" fillId="4" borderId="2" xfId="4" applyNumberFormat="1" applyFont="1" applyFill="1" applyBorder="1" applyAlignment="1" applyProtection="1">
      <alignment vertical="center"/>
      <protection locked="0"/>
    </xf>
    <xf numFmtId="44" fontId="13" fillId="4" borderId="2" xfId="1" applyFont="1" applyFill="1" applyBorder="1" applyAlignment="1" applyProtection="1">
      <alignment vertical="center" shrinkToFit="1"/>
      <protection locked="0"/>
    </xf>
    <xf numFmtId="0" fontId="13" fillId="0" borderId="0" xfId="4" applyFont="1" applyAlignment="1">
      <alignment vertical="center"/>
    </xf>
    <xf numFmtId="164" fontId="13" fillId="4" borderId="10" xfId="1" applyNumberFormat="1" applyFont="1" applyFill="1" applyBorder="1" applyAlignment="1" applyProtection="1">
      <alignment horizontal="left" vertical="center" wrapText="1"/>
      <protection locked="0"/>
    </xf>
    <xf numFmtId="164" fontId="18" fillId="4" borderId="10" xfId="1" applyNumberFormat="1" applyFont="1" applyFill="1" applyBorder="1" applyAlignment="1">
      <alignment horizontal="left" vertical="center" wrapText="1"/>
    </xf>
    <xf numFmtId="164" fontId="13" fillId="0" borderId="0" xfId="1" applyNumberFormat="1" applyFont="1" applyAlignment="1">
      <alignment vertical="center" wrapText="1"/>
    </xf>
    <xf numFmtId="164" fontId="13" fillId="0" borderId="0" xfId="4" applyNumberFormat="1" applyFont="1" applyAlignment="1">
      <alignment vertical="center" wrapText="1"/>
    </xf>
    <xf numFmtId="164" fontId="18" fillId="4" borderId="0" xfId="1" applyNumberFormat="1" applyFont="1" applyFill="1" applyAlignment="1">
      <alignment horizontal="left" vertical="center" wrapText="1"/>
    </xf>
    <xf numFmtId="0" fontId="13" fillId="4" borderId="0" xfId="4" applyFont="1" applyFill="1" applyAlignment="1">
      <alignment horizontal="right"/>
    </xf>
    <xf numFmtId="0" fontId="0" fillId="8" borderId="11" xfId="0" applyFill="1" applyBorder="1"/>
    <xf numFmtId="0" fontId="0" fillId="8" borderId="12" xfId="0" applyFill="1" applyBorder="1"/>
    <xf numFmtId="0" fontId="0" fillId="8" borderId="13" xfId="0" applyFill="1" applyBorder="1"/>
    <xf numFmtId="0" fontId="0" fillId="8" borderId="14" xfId="0" applyFill="1" applyBorder="1"/>
    <xf numFmtId="0" fontId="0" fillId="8" borderId="0" xfId="0" applyFill="1"/>
    <xf numFmtId="0" fontId="0" fillId="8" borderId="15" xfId="0" applyFill="1" applyBorder="1"/>
    <xf numFmtId="0" fontId="5" fillId="8" borderId="16" xfId="3" applyFill="1" applyBorder="1" applyAlignment="1" applyProtection="1"/>
    <xf numFmtId="0" fontId="0" fillId="8" borderId="17" xfId="0" applyFill="1" applyBorder="1"/>
    <xf numFmtId="0" fontId="0" fillId="8" borderId="18" xfId="0" applyFill="1" applyBorder="1"/>
    <xf numFmtId="0" fontId="13" fillId="7" borderId="0" xfId="4" applyFont="1" applyFill="1" applyAlignment="1" applyProtection="1">
      <alignment horizontal="right"/>
      <protection locked="0"/>
    </xf>
    <xf numFmtId="0" fontId="13" fillId="7" borderId="0" xfId="4" applyFont="1" applyFill="1"/>
    <xf numFmtId="44" fontId="13" fillId="7" borderId="0" xfId="4" applyNumberFormat="1" applyFont="1" applyFill="1"/>
    <xf numFmtId="39" fontId="21" fillId="6" borderId="0" xfId="4" applyNumberFormat="1" applyFont="1" applyFill="1" applyAlignment="1">
      <alignment horizontal="center" vertical="center" shrinkToFit="1"/>
    </xf>
    <xf numFmtId="0" fontId="22" fillId="8" borderId="0" xfId="4" applyFont="1" applyFill="1" applyAlignment="1">
      <alignment vertical="top" wrapText="1"/>
    </xf>
    <xf numFmtId="0" fontId="24" fillId="8" borderId="9" xfId="4" applyFont="1" applyFill="1" applyBorder="1" applyAlignment="1">
      <alignment vertical="center" wrapText="1"/>
    </xf>
    <xf numFmtId="164" fontId="18" fillId="4" borderId="10" xfId="1" applyNumberFormat="1" applyFont="1" applyFill="1" applyBorder="1" applyAlignment="1">
      <alignment vertical="center" wrapText="1"/>
    </xf>
    <xf numFmtId="0" fontId="0" fillId="0" borderId="10" xfId="0" applyBorder="1" applyAlignment="1">
      <alignment vertical="center" wrapText="1"/>
    </xf>
  </cellXfs>
  <cellStyles count="5">
    <cellStyle name="Currency" xfId="1" builtinId="4"/>
    <cellStyle name="Hyperlink" xfId="3" builtinId="8"/>
    <cellStyle name="Normal" xfId="0" builtinId="0"/>
    <cellStyle name="Normal 2" xfId="4" xr:uid="{0AAFDAD6-CD85-4B71-AD8C-DD26A5DDB51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1733777309087"/>
          <c:y val="3.8004794672277076E-2"/>
          <c:w val="0.75347477713615296"/>
          <c:h val="0.92636687013675367"/>
        </c:manualLayout>
      </c:layout>
      <c:barChart>
        <c:barDir val="col"/>
        <c:grouping val="clustered"/>
        <c:varyColors val="0"/>
        <c:ser>
          <c:idx val="0"/>
          <c:order val="0"/>
          <c:spPr>
            <a:solidFill>
              <a:srgbClr val="FFC000"/>
            </a:solidFill>
            <a:ln w="12700">
              <a:solidFill>
                <a:schemeClr val="accent1">
                  <a:lumMod val="60000"/>
                  <a:lumOff val="40000"/>
                </a:schemeClr>
              </a:solidFill>
              <a:prstDash val="solid"/>
            </a:ln>
          </c:spPr>
          <c:invertIfNegative val="0"/>
          <c:dLbls>
            <c:spPr>
              <a:noFill/>
              <a:ln w="25400">
                <a:noFill/>
              </a:ln>
            </c:spPr>
            <c:txPr>
              <a:bodyPr rot="-5400000" vert="horz"/>
              <a:lstStyle/>
              <a:p>
                <a:pPr algn="ctr">
                  <a:defRPr sz="1000" b="0" i="0" u="none" strike="noStrike" baseline="0">
                    <a:solidFill>
                      <a:srgbClr val="000000"/>
                    </a:solidFill>
                    <a:latin typeface="Arial"/>
                    <a:ea typeface="Arial"/>
                    <a:cs typeface="Arial"/>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'PayCheck Calculator'!$C$39:$C$47</c:f>
              <c:strCache>
                <c:ptCount val="8"/>
                <c:pt idx="0">
                  <c:v>FICA Social Security (6.2%)</c:v>
                </c:pt>
                <c:pt idx="1">
                  <c:v>FICA Medicare (1.45%)</c:v>
                </c:pt>
                <c:pt idx="2">
                  <c:v>Federal Tax Withheld</c:v>
                </c:pt>
                <c:pt idx="3">
                  <c:v>Tax Deferral Plan</c:v>
                </c:pt>
                <c:pt idx="4">
                  <c:v>Health Insurance Premiums</c:v>
                </c:pt>
                <c:pt idx="5">
                  <c:v>Pre-Tax Deductions</c:v>
                </c:pt>
                <c:pt idx="6">
                  <c:v>State &amp; Local Taxes</c:v>
                </c:pt>
                <c:pt idx="7">
                  <c:v>Post-Tax Deductions</c:v>
                </c:pt>
              </c:strCache>
            </c:strRef>
          </c:cat>
          <c:val>
            <c:numRef>
              <c:f>'PayCheck Calculator'!$D$39:$D$47</c:f>
              <c:numCache>
                <c:formatCode>#,##0.00_);\(#,##0.00\)</c:formatCode>
                <c:ptCount val="8"/>
                <c:pt idx="0" formatCode="_(&quot;$&quot;* #,##0.00_);_(&quot;$&quot;* \(#,##0.00\);_(&quot;$&quot;* &quot;-&quot;??_);_(@_)">
                  <c:v>99.053679999999986</c:v>
                </c:pt>
                <c:pt idx="1">
                  <c:v>5</c:v>
                </c:pt>
                <c:pt idx="2">
                  <c:v>126.13987692307691</c:v>
                </c:pt>
                <c:pt idx="3">
                  <c:v>0</c:v>
                </c:pt>
                <c:pt idx="4">
                  <c:v>15.46</c:v>
                </c:pt>
                <c:pt idx="5">
                  <c:v>1.9</c:v>
                </c:pt>
                <c:pt idx="6">
                  <c:v>0</c:v>
                </c:pt>
                <c:pt idx="7">
                  <c:v>1.1399999999999999</c:v>
                </c:pt>
              </c:numCache>
            </c:numRef>
          </c:val>
          <c:extLst>
            <c:ext xmlns:c16="http://schemas.microsoft.com/office/drawing/2014/chart" uri="{C3380CC4-5D6E-409C-BE32-E72D297353CC}">
              <c16:uniqueId val="{00000000-CEF5-482C-B167-AC324A7C82FC}"/>
            </c:ext>
          </c:extLst>
        </c:ser>
        <c:dLbls>
          <c:showLegendKey val="0"/>
          <c:showVal val="0"/>
          <c:showCatName val="0"/>
          <c:showSerName val="0"/>
          <c:showPercent val="0"/>
          <c:showBubbleSize val="0"/>
        </c:dLbls>
        <c:gapWidth val="50"/>
        <c:axId val="190505728"/>
        <c:axId val="190507264"/>
      </c:barChart>
      <c:catAx>
        <c:axId val="190505728"/>
        <c:scaling>
          <c:orientation val="minMax"/>
        </c:scaling>
        <c:delete val="0"/>
        <c:axPos val="b"/>
        <c:numFmt formatCode="General" sourceLinked="0"/>
        <c:majorTickMark val="out"/>
        <c:minorTickMark val="none"/>
        <c:tickLblPos val="none"/>
        <c:spPr>
          <a:ln w="3175">
            <a:solidFill>
              <a:srgbClr val="000000"/>
            </a:solidFill>
            <a:prstDash val="solid"/>
          </a:ln>
        </c:spPr>
        <c:crossAx val="190507264"/>
        <c:crosses val="autoZero"/>
        <c:auto val="1"/>
        <c:lblAlgn val="ctr"/>
        <c:lblOffset val="100"/>
        <c:tickMarkSkip val="1"/>
        <c:noMultiLvlLbl val="0"/>
      </c:catAx>
      <c:valAx>
        <c:axId val="190507264"/>
        <c:scaling>
          <c:orientation val="minMax"/>
        </c:scaling>
        <c:delete val="0"/>
        <c:axPos val="l"/>
        <c:numFmt formatCode="#,##0_);\(#,##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050572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152400</xdr:colOff>
      <xdr:row>7</xdr:row>
      <xdr:rowOff>171450</xdr:rowOff>
    </xdr:from>
    <xdr:ext cx="3162301" cy="4514850"/>
    <xdr:graphicFrame macro="">
      <xdr:nvGraphicFramePr>
        <xdr:cNvPr id="4" name="Chart 2">
          <a:extLst>
            <a:ext uri="{FF2B5EF4-FFF2-40B4-BE49-F238E27FC236}">
              <a16:creationId xmlns:a16="http://schemas.microsoft.com/office/drawing/2014/main" id="{F5BA6DE8-E526-4E94-8FFF-CE189F2CB6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47</xdr:row>
      <xdr:rowOff>10066</xdr:rowOff>
    </xdr:to>
    <xdr:pic>
      <xdr:nvPicPr>
        <xdr:cNvPr id="5" name="Picture 4">
          <a:extLst>
            <a:ext uri="{FF2B5EF4-FFF2-40B4-BE49-F238E27FC236}">
              <a16:creationId xmlns:a16="http://schemas.microsoft.com/office/drawing/2014/main" id="{A19A32BF-CCBB-A695-8D6D-8118CCE7B250}"/>
            </a:ext>
          </a:extLst>
        </xdr:cNvPr>
        <xdr:cNvPicPr>
          <a:picLocks noChangeAspect="1"/>
        </xdr:cNvPicPr>
      </xdr:nvPicPr>
      <xdr:blipFill>
        <a:blip xmlns:r="http://schemas.openxmlformats.org/officeDocument/2006/relationships" r:embed="rId1"/>
        <a:stretch>
          <a:fillRect/>
        </a:stretch>
      </xdr:blipFill>
      <xdr:spPr>
        <a:xfrm>
          <a:off x="0" y="0"/>
          <a:ext cx="6953250" cy="89826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399U583\Downloads\paycheck-calcul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W-4"/>
      <sheetName val="OLD W-4"/>
      <sheetName val="TaxTablesNEW"/>
      <sheetName val="TaxTablesOLD"/>
      <sheetName val="©"/>
    </sheetNames>
    <sheetDataSet>
      <sheetData sheetId="0"/>
      <sheetData sheetId="1"/>
      <sheetData sheetId="2">
        <row r="9">
          <cell r="A9">
            <v>0</v>
          </cell>
          <cell r="B9">
            <v>0</v>
          </cell>
          <cell r="C9">
            <v>0</v>
          </cell>
          <cell r="E9">
            <v>0</v>
          </cell>
          <cell r="F9">
            <v>0</v>
          </cell>
          <cell r="G9">
            <v>0</v>
          </cell>
        </row>
        <row r="10">
          <cell r="A10">
            <v>25100</v>
          </cell>
          <cell r="B10">
            <v>0</v>
          </cell>
          <cell r="C10">
            <v>0.1</v>
          </cell>
          <cell r="E10">
            <v>12550</v>
          </cell>
          <cell r="F10">
            <v>0</v>
          </cell>
          <cell r="G10">
            <v>0.1</v>
          </cell>
        </row>
        <row r="11">
          <cell r="A11">
            <v>45000</v>
          </cell>
          <cell r="B11">
            <v>1990</v>
          </cell>
          <cell r="C11">
            <v>0.12</v>
          </cell>
          <cell r="E11">
            <v>22500</v>
          </cell>
          <cell r="F11">
            <v>995</v>
          </cell>
          <cell r="G11">
            <v>0.12</v>
          </cell>
        </row>
        <row r="12">
          <cell r="A12">
            <v>106150</v>
          </cell>
          <cell r="B12">
            <v>9328</v>
          </cell>
          <cell r="C12">
            <v>0.22</v>
          </cell>
          <cell r="E12">
            <v>53075</v>
          </cell>
          <cell r="F12">
            <v>4664</v>
          </cell>
          <cell r="G12">
            <v>0.22</v>
          </cell>
        </row>
        <row r="13">
          <cell r="A13">
            <v>197850</v>
          </cell>
          <cell r="B13">
            <v>29502</v>
          </cell>
          <cell r="C13">
            <v>0.24</v>
          </cell>
          <cell r="E13">
            <v>98925</v>
          </cell>
          <cell r="F13">
            <v>14751</v>
          </cell>
          <cell r="G13">
            <v>0.24</v>
          </cell>
        </row>
        <row r="14">
          <cell r="A14">
            <v>354950</v>
          </cell>
          <cell r="B14">
            <v>67206</v>
          </cell>
          <cell r="C14">
            <v>0.32</v>
          </cell>
          <cell r="E14">
            <v>177475</v>
          </cell>
          <cell r="F14">
            <v>33603</v>
          </cell>
          <cell r="G14">
            <v>0.32</v>
          </cell>
        </row>
        <row r="15">
          <cell r="A15">
            <v>443950</v>
          </cell>
          <cell r="B15">
            <v>95686</v>
          </cell>
          <cell r="C15">
            <v>0.35</v>
          </cell>
          <cell r="E15">
            <v>221975</v>
          </cell>
          <cell r="F15">
            <v>47843</v>
          </cell>
          <cell r="G15">
            <v>0.35</v>
          </cell>
        </row>
        <row r="16">
          <cell r="A16">
            <v>653400</v>
          </cell>
          <cell r="B16">
            <v>168993.5</v>
          </cell>
          <cell r="C16">
            <v>0.37</v>
          </cell>
          <cell r="E16">
            <v>326700</v>
          </cell>
          <cell r="F16">
            <v>84496.75</v>
          </cell>
          <cell r="G16">
            <v>0.37</v>
          </cell>
        </row>
        <row r="19">
          <cell r="A19">
            <v>0</v>
          </cell>
          <cell r="B19">
            <v>0</v>
          </cell>
          <cell r="C19">
            <v>0</v>
          </cell>
          <cell r="E19">
            <v>0</v>
          </cell>
          <cell r="F19">
            <v>0</v>
          </cell>
          <cell r="G19">
            <v>0</v>
          </cell>
        </row>
        <row r="20">
          <cell r="A20">
            <v>12550</v>
          </cell>
          <cell r="B20">
            <v>0</v>
          </cell>
          <cell r="C20">
            <v>0.1</v>
          </cell>
          <cell r="E20">
            <v>6275</v>
          </cell>
          <cell r="F20">
            <v>0</v>
          </cell>
          <cell r="G20">
            <v>0.1</v>
          </cell>
        </row>
        <row r="21">
          <cell r="A21">
            <v>22500</v>
          </cell>
          <cell r="B21">
            <v>995</v>
          </cell>
          <cell r="C21">
            <v>0.12</v>
          </cell>
          <cell r="E21">
            <v>11250</v>
          </cell>
          <cell r="F21">
            <v>497.5</v>
          </cell>
          <cell r="G21">
            <v>0.12</v>
          </cell>
        </row>
        <row r="22">
          <cell r="A22">
            <v>53075</v>
          </cell>
          <cell r="B22">
            <v>4664</v>
          </cell>
          <cell r="C22">
            <v>0.22</v>
          </cell>
          <cell r="E22">
            <v>26538</v>
          </cell>
          <cell r="F22">
            <v>2332</v>
          </cell>
          <cell r="G22">
            <v>0.22</v>
          </cell>
        </row>
        <row r="23">
          <cell r="A23">
            <v>98925</v>
          </cell>
          <cell r="B23">
            <v>14751</v>
          </cell>
          <cell r="C23">
            <v>0.24</v>
          </cell>
          <cell r="E23">
            <v>49463</v>
          </cell>
          <cell r="F23">
            <v>7375.5</v>
          </cell>
          <cell r="G23">
            <v>0.24</v>
          </cell>
        </row>
        <row r="24">
          <cell r="A24">
            <v>177475</v>
          </cell>
          <cell r="B24">
            <v>33603</v>
          </cell>
          <cell r="C24">
            <v>0.32</v>
          </cell>
          <cell r="E24">
            <v>88738</v>
          </cell>
          <cell r="F24">
            <v>16801.5</v>
          </cell>
          <cell r="G24">
            <v>0.32</v>
          </cell>
        </row>
        <row r="25">
          <cell r="A25">
            <v>221975</v>
          </cell>
          <cell r="B25">
            <v>47843</v>
          </cell>
          <cell r="C25">
            <v>0.35</v>
          </cell>
          <cell r="E25">
            <v>110988</v>
          </cell>
          <cell r="F25">
            <v>23921.5</v>
          </cell>
          <cell r="G25">
            <v>0.35</v>
          </cell>
        </row>
        <row r="26">
          <cell r="A26">
            <v>536150</v>
          </cell>
          <cell r="B26">
            <v>157804.25</v>
          </cell>
          <cell r="C26">
            <v>0.37</v>
          </cell>
          <cell r="E26">
            <v>268075</v>
          </cell>
          <cell r="F26">
            <v>78902.13</v>
          </cell>
          <cell r="G26">
            <v>0.37</v>
          </cell>
        </row>
        <row r="29">
          <cell r="A29">
            <v>0</v>
          </cell>
          <cell r="B29">
            <v>0</v>
          </cell>
          <cell r="C29">
            <v>0</v>
          </cell>
          <cell r="E29">
            <v>0</v>
          </cell>
          <cell r="F29">
            <v>0</v>
          </cell>
          <cell r="G29">
            <v>0</v>
          </cell>
        </row>
        <row r="30">
          <cell r="A30">
            <v>18800</v>
          </cell>
          <cell r="B30">
            <v>0</v>
          </cell>
          <cell r="C30">
            <v>0.1</v>
          </cell>
          <cell r="E30">
            <v>9400</v>
          </cell>
          <cell r="F30">
            <v>0</v>
          </cell>
          <cell r="G30">
            <v>0.1</v>
          </cell>
        </row>
        <row r="31">
          <cell r="A31">
            <v>33000</v>
          </cell>
          <cell r="B31">
            <v>1420</v>
          </cell>
          <cell r="C31">
            <v>0.12</v>
          </cell>
          <cell r="E31">
            <v>16500</v>
          </cell>
          <cell r="F31">
            <v>710</v>
          </cell>
          <cell r="G31">
            <v>0.12</v>
          </cell>
        </row>
        <row r="32">
          <cell r="A32">
            <v>73000</v>
          </cell>
          <cell r="B32">
            <v>6220</v>
          </cell>
          <cell r="C32">
            <v>0.22</v>
          </cell>
          <cell r="E32">
            <v>36500</v>
          </cell>
          <cell r="F32">
            <v>3110</v>
          </cell>
          <cell r="G32">
            <v>0.22</v>
          </cell>
        </row>
        <row r="33">
          <cell r="A33">
            <v>105150</v>
          </cell>
          <cell r="B33">
            <v>13293</v>
          </cell>
          <cell r="C33">
            <v>0.24</v>
          </cell>
          <cell r="E33">
            <v>52575</v>
          </cell>
          <cell r="F33">
            <v>6646.5</v>
          </cell>
          <cell r="G33">
            <v>0.24</v>
          </cell>
        </row>
        <row r="34">
          <cell r="A34">
            <v>183700</v>
          </cell>
          <cell r="B34">
            <v>32145</v>
          </cell>
          <cell r="C34">
            <v>0.32</v>
          </cell>
          <cell r="E34">
            <v>91850</v>
          </cell>
          <cell r="F34">
            <v>16072.5</v>
          </cell>
          <cell r="G34">
            <v>0.32</v>
          </cell>
        </row>
        <row r="35">
          <cell r="A35">
            <v>228200</v>
          </cell>
          <cell r="B35">
            <v>46385</v>
          </cell>
          <cell r="C35">
            <v>0.35</v>
          </cell>
          <cell r="E35">
            <v>114100</v>
          </cell>
          <cell r="F35">
            <v>23192.5</v>
          </cell>
          <cell r="G35">
            <v>0.35</v>
          </cell>
        </row>
        <row r="36">
          <cell r="A36">
            <v>542400</v>
          </cell>
          <cell r="B36">
            <v>156355</v>
          </cell>
          <cell r="C36">
            <v>0.37</v>
          </cell>
          <cell r="E36">
            <v>271200</v>
          </cell>
          <cell r="F36">
            <v>78177.5</v>
          </cell>
          <cell r="G36">
            <v>0.37</v>
          </cell>
        </row>
        <row r="48">
          <cell r="A48" t="str">
            <v>Weekly</v>
          </cell>
          <cell r="B48">
            <v>52</v>
          </cell>
        </row>
        <row r="49">
          <cell r="A49" t="str">
            <v>Biweekly</v>
          </cell>
          <cell r="B49">
            <v>26</v>
          </cell>
        </row>
        <row r="50">
          <cell r="A50" t="str">
            <v>Semimonthly</v>
          </cell>
          <cell r="B50">
            <v>24</v>
          </cell>
        </row>
        <row r="51">
          <cell r="A51" t="str">
            <v>Monthly</v>
          </cell>
          <cell r="B51">
            <v>12</v>
          </cell>
        </row>
        <row r="52">
          <cell r="A52" t="str">
            <v>Daily</v>
          </cell>
          <cell r="B52">
            <v>260</v>
          </cell>
        </row>
      </sheetData>
      <sheetData sheetId="3">
        <row r="42">
          <cell r="A42" t="str">
            <v>Weekly</v>
          </cell>
        </row>
        <row r="43">
          <cell r="A43" t="str">
            <v>Biweekly</v>
          </cell>
        </row>
        <row r="44">
          <cell r="A44" t="str">
            <v>Semimonthly</v>
          </cell>
        </row>
        <row r="45">
          <cell r="A45" t="str">
            <v>Monthly</v>
          </cell>
        </row>
        <row r="46">
          <cell r="A46" t="str">
            <v>Daily</v>
          </cell>
        </row>
      </sheetData>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businesses/small-businesses-self-employed/income-tax-withholding-assistant-for-employers" TargetMode="External"/><Relationship Id="rId7" Type="http://schemas.openxmlformats.org/officeDocument/2006/relationships/comments" Target="../comments1.xml"/><Relationship Id="rId2" Type="http://schemas.openxmlformats.org/officeDocument/2006/relationships/hyperlink" Target="https://www.irs.gov/pub/irs-pdf/fw4.pdf" TargetMode="Externa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hyperlink" Target="mailto:totalrewards@wichita.ed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sbprod.wichita.edu/PROD/bwpkxtxs.P_ViewW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BA089-A258-4378-B879-8B9484106B37}">
  <sheetPr codeName="Sheet1">
    <pageSetUpPr fitToPage="1"/>
  </sheetPr>
  <dimension ref="A1:J61"/>
  <sheetViews>
    <sheetView showGridLines="0" tabSelected="1" zoomScale="85" zoomScaleNormal="85" zoomScalePageLayoutView="85" workbookViewId="0">
      <selection activeCell="D4" sqref="D4"/>
    </sheetView>
  </sheetViews>
  <sheetFormatPr defaultColWidth="2.7109375" defaultRowHeight="18" x14ac:dyDescent="0.2"/>
  <cols>
    <col min="1" max="1" width="34.85546875" style="1" customWidth="1"/>
    <col min="2" max="2" width="59" style="59" customWidth="1"/>
    <col min="3" max="3" width="99.42578125" style="1" customWidth="1"/>
    <col min="4" max="4" width="43.140625" style="1" bestFit="1" customWidth="1"/>
    <col min="5" max="5" width="50.42578125" style="1" bestFit="1" customWidth="1"/>
    <col min="6" max="6" width="2.7109375" style="1"/>
    <col min="7" max="7" width="29.42578125" style="1" bestFit="1" customWidth="1"/>
    <col min="8" max="16384" width="2.7109375" style="1"/>
  </cols>
  <sheetData>
    <row r="1" spans="1:10" ht="18.75" thickBot="1" x14ac:dyDescent="0.25"/>
    <row r="2" spans="1:10" ht="64.5" thickBot="1" x14ac:dyDescent="0.25">
      <c r="B2" s="80" t="s">
        <v>79</v>
      </c>
      <c r="C2" s="79" t="s">
        <v>86</v>
      </c>
    </row>
    <row r="3" spans="1:10" x14ac:dyDescent="0.2">
      <c r="D3" s="40" t="s">
        <v>64</v>
      </c>
    </row>
    <row r="4" spans="1:10" ht="36" x14ac:dyDescent="0.25">
      <c r="A4" s="16"/>
      <c r="B4" s="60" t="s">
        <v>72</v>
      </c>
      <c r="C4" s="65" t="s">
        <v>58</v>
      </c>
      <c r="D4" s="53">
        <v>17</v>
      </c>
    </row>
    <row r="5" spans="1:10" ht="37.5" x14ac:dyDescent="0.25">
      <c r="A5" s="2"/>
      <c r="B5" s="61" t="s">
        <v>71</v>
      </c>
      <c r="C5" s="65" t="s">
        <v>59</v>
      </c>
      <c r="D5" s="54">
        <v>90</v>
      </c>
      <c r="G5" s="3"/>
    </row>
    <row r="6" spans="1:10" x14ac:dyDescent="0.25">
      <c r="B6" s="62"/>
      <c r="C6" s="75" t="s">
        <v>83</v>
      </c>
      <c r="D6" s="76">
        <f>D5-80</f>
        <v>10</v>
      </c>
      <c r="E6" s="77">
        <f>D6*D4*0.5</f>
        <v>85</v>
      </c>
    </row>
    <row r="7" spans="1:10" x14ac:dyDescent="0.2">
      <c r="B7" s="62"/>
      <c r="C7" s="17" t="s">
        <v>0</v>
      </c>
      <c r="D7" s="18"/>
      <c r="G7" s="21"/>
      <c r="I7" s="21" t="s">
        <v>1</v>
      </c>
    </row>
    <row r="8" spans="1:10" ht="16.5" customHeight="1" x14ac:dyDescent="0.2">
      <c r="B8" s="62"/>
      <c r="C8" s="33" t="s">
        <v>2</v>
      </c>
      <c r="D8" s="34">
        <f>D4*D5+E6</f>
        <v>1615</v>
      </c>
      <c r="E8" s="1" t="s">
        <v>84</v>
      </c>
    </row>
    <row r="9" spans="1:10" ht="16.5" hidden="1" customHeight="1" x14ac:dyDescent="0.2">
      <c r="B9" s="62"/>
      <c r="C9" s="4" t="s">
        <v>3</v>
      </c>
      <c r="D9" s="22" t="s">
        <v>4</v>
      </c>
    </row>
    <row r="10" spans="1:10" hidden="1" x14ac:dyDescent="0.2">
      <c r="B10" s="62"/>
      <c r="C10" s="4" t="s">
        <v>5</v>
      </c>
      <c r="D10" s="23">
        <f>VLOOKUP(D9,[1]TaxTablesNEW!A48:C52,2,0)</f>
        <v>26</v>
      </c>
    </row>
    <row r="11" spans="1:10" ht="16.5" hidden="1" customHeight="1" x14ac:dyDescent="0.2">
      <c r="B11" s="62"/>
      <c r="C11" s="4" t="s">
        <v>6</v>
      </c>
      <c r="D11" s="24">
        <f>D8*D10</f>
        <v>41990</v>
      </c>
      <c r="F11" s="5"/>
      <c r="G11" s="5"/>
      <c r="H11" s="5"/>
      <c r="I11" s="5"/>
      <c r="J11" s="5"/>
    </row>
    <row r="12" spans="1:10" x14ac:dyDescent="0.2">
      <c r="B12" s="62"/>
      <c r="C12" s="17" t="s">
        <v>7</v>
      </c>
      <c r="D12" s="18"/>
    </row>
    <row r="13" spans="1:10" x14ac:dyDescent="0.2">
      <c r="B13" s="81" t="s">
        <v>73</v>
      </c>
      <c r="C13" s="50" t="s">
        <v>8</v>
      </c>
      <c r="D13" s="55" t="s">
        <v>9</v>
      </c>
    </row>
    <row r="14" spans="1:10" ht="16.5" customHeight="1" x14ac:dyDescent="0.2">
      <c r="B14" s="82"/>
      <c r="C14" s="4" t="s">
        <v>10</v>
      </c>
      <c r="D14" s="55" t="s">
        <v>11</v>
      </c>
    </row>
    <row r="15" spans="1:10" ht="16.5" customHeight="1" x14ac:dyDescent="0.2">
      <c r="B15" s="82"/>
      <c r="C15" s="4" t="s">
        <v>12</v>
      </c>
      <c r="D15" s="56"/>
    </row>
    <row r="16" spans="1:10" ht="16.5" customHeight="1" x14ac:dyDescent="0.2">
      <c r="B16" s="82"/>
      <c r="C16" s="4" t="s">
        <v>13</v>
      </c>
      <c r="D16" s="56"/>
      <c r="F16" s="5"/>
      <c r="G16" s="5"/>
      <c r="H16" s="5"/>
      <c r="I16" s="5"/>
    </row>
    <row r="17" spans="1:9" ht="16.5" customHeight="1" x14ac:dyDescent="0.2">
      <c r="B17" s="82"/>
      <c r="C17" s="4" t="s">
        <v>14</v>
      </c>
      <c r="D17" s="56"/>
      <c r="F17" s="5"/>
      <c r="G17" s="5"/>
      <c r="H17" s="5"/>
      <c r="I17" s="5"/>
    </row>
    <row r="18" spans="1:9" ht="16.5" customHeight="1" x14ac:dyDescent="0.2">
      <c r="B18" s="82"/>
      <c r="C18" s="4" t="s">
        <v>15</v>
      </c>
      <c r="D18" s="56"/>
      <c r="F18" s="5"/>
      <c r="G18" s="5"/>
      <c r="H18" s="5"/>
      <c r="I18" s="5"/>
    </row>
    <row r="19" spans="1:9" s="6" customFormat="1" ht="16.5" customHeight="1" x14ac:dyDescent="0.2">
      <c r="B19" s="63"/>
      <c r="D19" s="7"/>
    </row>
    <row r="20" spans="1:9" x14ac:dyDescent="0.2">
      <c r="B20" s="63"/>
      <c r="C20" s="17" t="s">
        <v>16</v>
      </c>
      <c r="D20" s="18"/>
    </row>
    <row r="21" spans="1:9" x14ac:dyDescent="0.2">
      <c r="B21" s="63"/>
      <c r="C21" s="19" t="s">
        <v>17</v>
      </c>
      <c r="D21" s="20"/>
    </row>
    <row r="22" spans="1:9" ht="56.25" x14ac:dyDescent="0.2">
      <c r="B22" s="61" t="s">
        <v>77</v>
      </c>
      <c r="C22" s="50" t="s">
        <v>65</v>
      </c>
      <c r="D22" s="57">
        <v>0</v>
      </c>
    </row>
    <row r="23" spans="1:9" ht="75" x14ac:dyDescent="0.2">
      <c r="A23" s="52" t="s">
        <v>61</v>
      </c>
      <c r="B23" s="61" t="s">
        <v>74</v>
      </c>
      <c r="C23" s="50" t="s">
        <v>70</v>
      </c>
      <c r="D23" s="56">
        <v>15.46</v>
      </c>
    </row>
    <row r="24" spans="1:9" ht="37.5" x14ac:dyDescent="0.2">
      <c r="A24" s="52" t="s">
        <v>61</v>
      </c>
      <c r="B24" s="61" t="s">
        <v>76</v>
      </c>
      <c r="C24" s="50" t="s">
        <v>18</v>
      </c>
      <c r="D24" s="56">
        <v>1.9</v>
      </c>
    </row>
    <row r="25" spans="1:9" ht="16.5" customHeight="1" x14ac:dyDescent="0.2">
      <c r="A25" s="52"/>
      <c r="B25" s="63"/>
      <c r="C25" s="33" t="s">
        <v>19</v>
      </c>
      <c r="D25" s="41">
        <f>MAX(0,D8-D22*D8-D24-D23)</f>
        <v>1597.6399999999999</v>
      </c>
      <c r="E25" s="1" t="s">
        <v>63</v>
      </c>
    </row>
    <row r="26" spans="1:9" ht="15.75" hidden="1" customHeight="1" x14ac:dyDescent="0.2">
      <c r="A26" s="52"/>
      <c r="B26" s="63"/>
      <c r="C26" s="33" t="s">
        <v>20</v>
      </c>
      <c r="D26" s="41">
        <f>MAX(0,D25*D10+D16-D17)</f>
        <v>41538.639999999999</v>
      </c>
      <c r="E26" s="1" t="s">
        <v>63</v>
      </c>
    </row>
    <row r="27" spans="1:9" ht="15.75" hidden="1" customHeight="1" x14ac:dyDescent="0.2">
      <c r="A27" s="52"/>
      <c r="B27" s="63"/>
      <c r="C27" s="8" t="s">
        <v>21</v>
      </c>
      <c r="D27" s="9" t="str">
        <f>IF(D14="Yes","Checked","Standard")</f>
        <v>Standard</v>
      </c>
    </row>
    <row r="28" spans="1:9" ht="15" hidden="1" customHeight="1" x14ac:dyDescent="0.2">
      <c r="A28" s="52"/>
      <c r="B28" s="63"/>
      <c r="C28" s="10" t="s">
        <v>22</v>
      </c>
      <c r="D28" s="11">
        <f>IF($D$14="No",IF(D$13="Married Joint",VLOOKUP(D26,[1]TaxTablesNEW!A9:C16,1,1),IF(D$13="Single",VLOOKUP(D26,[1]TaxTablesNEW!A19:C26,1,1),VLOOKUP(D26,[1]TaxTablesNEW!A29:C36,1,1))),IF(D$13="Married Joint",VLOOKUP(D26,[1]TaxTablesNEW!E9:G16,1,1),IF(D$13="Single",VLOOKUP(D26,[1]TaxTablesNEW!E19:G26,1,1),VLOOKUP(D26,[1]TaxTablesNEW!E29:G36,1,1))))</f>
        <v>22500</v>
      </c>
    </row>
    <row r="29" spans="1:9" hidden="1" x14ac:dyDescent="0.2">
      <c r="A29" s="52"/>
      <c r="B29" s="63"/>
      <c r="C29" s="10" t="s">
        <v>23</v>
      </c>
      <c r="D29" s="11">
        <f>IF($D$14="No",IF(D$13="Married Joint",VLOOKUP(D26,[1]TaxTablesNEW!A9:C16,2,1),IF(D$13="Single",VLOOKUP(D26,[1]TaxTablesNEW!A19:C26,2,1),VLOOKUP(D26,[1]TaxTablesNEW!A29:C36,2,1))),IF(D$13="Married Joint",VLOOKUP(D26,[1]TaxTablesNEW!E9:G16,2,1),IF(D$13="Single",VLOOKUP(D26,[1]TaxTablesNEW!E19:G26,2,1),VLOOKUP(D26,[1]TaxTablesNEW!E29:G36,2,1))))</f>
        <v>995</v>
      </c>
    </row>
    <row r="30" spans="1:9" hidden="1" x14ac:dyDescent="0.2">
      <c r="A30" s="52"/>
      <c r="B30" s="63"/>
      <c r="C30" s="10" t="s">
        <v>24</v>
      </c>
      <c r="D30" s="12">
        <f>IF($D$14="No",IF(D$13="Married Joint",VLOOKUP(D26,[1]TaxTablesNEW!A9:C16,3,1),IF(D$13="Single",VLOOKUP(D26,[1]TaxTablesNEW!A19:C26,3,1),VLOOKUP(D26,[1]TaxTablesNEW!A29:C36,3,1))),IF(D$13="Married Joint",VLOOKUP(D26,[1]TaxTablesNEW!E9:G16,3,1),IF(D$13="Single",VLOOKUP(D26,[1]TaxTablesNEW!E19:G26,3,1),VLOOKUP(D26,[1]TaxTablesNEW!E29:G36,3,1))))</f>
        <v>0.12</v>
      </c>
    </row>
    <row r="31" spans="1:9" hidden="1" x14ac:dyDescent="0.2">
      <c r="A31" s="52"/>
      <c r="B31" s="63"/>
      <c r="C31" s="10" t="s">
        <v>25</v>
      </c>
      <c r="D31" s="11">
        <f>D29+D30*(D26-D28)</f>
        <v>3279.6367999999998</v>
      </c>
    </row>
    <row r="32" spans="1:9" hidden="1" x14ac:dyDescent="0.2">
      <c r="A32" s="52"/>
      <c r="B32" s="63"/>
      <c r="C32" s="10" t="s">
        <v>26</v>
      </c>
      <c r="D32" s="11">
        <f>MAX(D31-D15,0)</f>
        <v>3279.6367999999998</v>
      </c>
    </row>
    <row r="33" spans="1:5" ht="21" customHeight="1" x14ac:dyDescent="0.2">
      <c r="A33" s="52"/>
      <c r="B33" s="63"/>
      <c r="C33" s="19" t="s">
        <v>27</v>
      </c>
      <c r="D33" s="20"/>
    </row>
    <row r="34" spans="1:5" ht="36" customHeight="1" x14ac:dyDescent="0.2">
      <c r="A34" s="52"/>
      <c r="B34" s="63"/>
      <c r="C34" s="33" t="s">
        <v>28</v>
      </c>
      <c r="D34" s="42" t="s">
        <v>87</v>
      </c>
      <c r="E34" s="49" t="s">
        <v>80</v>
      </c>
    </row>
    <row r="35" spans="1:5" ht="56.25" x14ac:dyDescent="0.2">
      <c r="A35" s="52" t="s">
        <v>61</v>
      </c>
      <c r="B35" s="61" t="s">
        <v>75</v>
      </c>
      <c r="C35" s="50" t="s">
        <v>29</v>
      </c>
      <c r="D35" s="58">
        <v>1.1399999999999999</v>
      </c>
    </row>
    <row r="36" spans="1:5" ht="16.5" hidden="1" customHeight="1" x14ac:dyDescent="0.2">
      <c r="B36" s="64" t="s">
        <v>78</v>
      </c>
      <c r="C36" s="50" t="s">
        <v>30</v>
      </c>
      <c r="D36" s="51">
        <v>0</v>
      </c>
    </row>
    <row r="37" spans="1:5" ht="15" customHeight="1" x14ac:dyDescent="0.2">
      <c r="B37" s="63"/>
      <c r="C37" s="13"/>
      <c r="D37" s="13"/>
    </row>
    <row r="38" spans="1:5" x14ac:dyDescent="0.2">
      <c r="B38" s="63"/>
      <c r="C38" s="17" t="s">
        <v>31</v>
      </c>
      <c r="D38" s="18"/>
    </row>
    <row r="39" spans="1:5" ht="16.5" customHeight="1" x14ac:dyDescent="0.2">
      <c r="B39" s="63"/>
      <c r="C39" s="33" t="s">
        <v>33</v>
      </c>
      <c r="D39" s="46">
        <f>(D8-D23-D24)*6.2%</f>
        <v>99.053679999999986</v>
      </c>
      <c r="E39" s="1" t="s">
        <v>63</v>
      </c>
    </row>
    <row r="40" spans="1:5" ht="16.5" customHeight="1" x14ac:dyDescent="0.2">
      <c r="B40" s="63"/>
      <c r="C40" s="33" t="s">
        <v>34</v>
      </c>
      <c r="D40" s="43">
        <v>5</v>
      </c>
      <c r="E40" s="1" t="s">
        <v>63</v>
      </c>
    </row>
    <row r="41" spans="1:5" ht="16.5" customHeight="1" x14ac:dyDescent="0.2">
      <c r="B41" s="63"/>
      <c r="C41" s="33" t="s">
        <v>35</v>
      </c>
      <c r="D41" s="44">
        <f>D32/D10+D18</f>
        <v>126.13987692307691</v>
      </c>
      <c r="E41" s="1" t="s">
        <v>63</v>
      </c>
    </row>
    <row r="42" spans="1:5" ht="16.5" customHeight="1" x14ac:dyDescent="0.2">
      <c r="B42" s="63"/>
      <c r="C42" s="33" t="s">
        <v>36</v>
      </c>
      <c r="D42" s="43">
        <f>D22*D8</f>
        <v>0</v>
      </c>
      <c r="E42" s="1" t="s">
        <v>63</v>
      </c>
    </row>
    <row r="43" spans="1:5" ht="16.5" customHeight="1" x14ac:dyDescent="0.2">
      <c r="B43" s="63"/>
      <c r="C43" s="33" t="s">
        <v>37</v>
      </c>
      <c r="D43" s="43">
        <f>D23</f>
        <v>15.46</v>
      </c>
      <c r="E43" s="1" t="s">
        <v>63</v>
      </c>
    </row>
    <row r="44" spans="1:5" ht="16.5" customHeight="1" x14ac:dyDescent="0.2">
      <c r="B44" s="63"/>
      <c r="C44" s="33" t="s">
        <v>38</v>
      </c>
      <c r="D44" s="43">
        <f>D24</f>
        <v>1.9</v>
      </c>
      <c r="E44" s="1" t="s">
        <v>63</v>
      </c>
    </row>
    <row r="45" spans="1:5" ht="16.5" customHeight="1" x14ac:dyDescent="0.2">
      <c r="B45" s="63"/>
      <c r="C45" s="33" t="s">
        <v>39</v>
      </c>
      <c r="D45" s="43" t="e">
        <f>D25*D34</f>
        <v>#VALUE!</v>
      </c>
      <c r="E45" s="1" t="s">
        <v>63</v>
      </c>
    </row>
    <row r="46" spans="1:5" ht="16.5" customHeight="1" x14ac:dyDescent="0.2">
      <c r="B46" s="63"/>
      <c r="C46" s="33" t="s">
        <v>40</v>
      </c>
      <c r="D46" s="43">
        <f>D35</f>
        <v>1.1399999999999999</v>
      </c>
      <c r="E46" s="1" t="s">
        <v>63</v>
      </c>
    </row>
    <row r="47" spans="1:5" ht="16.5" hidden="1" customHeight="1" x14ac:dyDescent="0.2">
      <c r="C47" s="33" t="s">
        <v>41</v>
      </c>
      <c r="D47" s="43">
        <f>D36</f>
        <v>0</v>
      </c>
      <c r="E47" s="1" t="s">
        <v>63</v>
      </c>
    </row>
    <row r="48" spans="1:5" x14ac:dyDescent="0.2">
      <c r="C48" s="36"/>
      <c r="D48" s="45" t="e">
        <f>SUM(D39:D47)</f>
        <v>#VALUE!</v>
      </c>
      <c r="E48" s="35" t="s">
        <v>45</v>
      </c>
    </row>
    <row r="49" spans="2:5" s="6" customFormat="1" x14ac:dyDescent="0.25">
      <c r="B49" s="59"/>
      <c r="C49" s="37"/>
      <c r="D49" s="38"/>
      <c r="E49" s="36"/>
    </row>
    <row r="50" spans="2:5" s="6" customFormat="1" x14ac:dyDescent="0.2">
      <c r="B50" s="59"/>
      <c r="C50" s="39"/>
      <c r="D50" s="38"/>
      <c r="E50" s="36"/>
    </row>
    <row r="51" spans="2:5" s="6" customFormat="1" x14ac:dyDescent="0.2">
      <c r="B51" s="59"/>
      <c r="C51" s="39"/>
      <c r="D51" s="45" t="e">
        <f>D48+D52</f>
        <v>#VALUE!</v>
      </c>
      <c r="E51" s="47" t="s">
        <v>85</v>
      </c>
    </row>
    <row r="52" spans="2:5" ht="39.75" customHeight="1" x14ac:dyDescent="0.2">
      <c r="C52" s="48" t="s">
        <v>32</v>
      </c>
      <c r="D52" s="78" t="e">
        <f>D8-SUM(D39:D46)+D47</f>
        <v>#VALUE!</v>
      </c>
      <c r="E52" s="48" t="s">
        <v>68</v>
      </c>
    </row>
    <row r="53" spans="2:5" s="6" customFormat="1" x14ac:dyDescent="0.2">
      <c r="B53" s="59"/>
      <c r="C53" s="14"/>
      <c r="D53" s="7"/>
    </row>
    <row r="54" spans="2:5" s="6" customFormat="1" x14ac:dyDescent="0.2">
      <c r="B54" s="59"/>
      <c r="D54" s="7"/>
    </row>
    <row r="55" spans="2:5" s="6" customFormat="1" x14ac:dyDescent="0.2">
      <c r="B55" s="59"/>
      <c r="D55" s="7"/>
    </row>
    <row r="56" spans="2:5" x14ac:dyDescent="0.2">
      <c r="C56" s="6"/>
    </row>
    <row r="57" spans="2:5" x14ac:dyDescent="0.2">
      <c r="C57" s="6" t="s">
        <v>42</v>
      </c>
    </row>
    <row r="58" spans="2:5" x14ac:dyDescent="0.2">
      <c r="C58" s="15" t="s">
        <v>43</v>
      </c>
    </row>
    <row r="59" spans="2:5" x14ac:dyDescent="0.2">
      <c r="C59" s="15" t="s">
        <v>44</v>
      </c>
    </row>
    <row r="61" spans="2:5" x14ac:dyDescent="0.2">
      <c r="C61" s="2" t="s">
        <v>60</v>
      </c>
    </row>
  </sheetData>
  <sheetProtection sheet="1" objects="1" scenarios="1" selectLockedCells="1"/>
  <customSheetViews>
    <customSheetView guid="{33992F9F-73AA-42D5-BCCB-558CA60A70D0}" showGridLines="0" fitToPage="1" printArea="1" hiddenRows="1">
      <selection activeCell="A3" sqref="A3"/>
      <pageMargins left="0.5" right="0.5" top="0.75" bottom="1" header="0.5" footer="0.5"/>
      <printOptions horizontalCentered="1"/>
      <pageSetup scale="51" orientation="landscape" r:id="rId1"/>
      <headerFooter alignWithMargins="0">
        <oddHeader xml:space="preserve">&amp;C&amp;"-,Bold"&amp;22Paycheck Estimator&amp;"-,Regular"&amp;11
</oddHeader>
      </headerFooter>
    </customSheetView>
  </customSheetViews>
  <mergeCells count="1">
    <mergeCell ref="B13:B18"/>
  </mergeCells>
  <dataValidations count="3">
    <dataValidation type="list" allowBlank="1" showInputMessage="1" showErrorMessage="1" sqref="D13" xr:uid="{D89D6A73-5013-44F3-90B3-6C0EDD48CD48}">
      <formula1>"Married Joint,Single,Head of Household"</formula1>
    </dataValidation>
    <dataValidation type="list" allowBlank="1" showInputMessage="1" showErrorMessage="1" sqref="D9" xr:uid="{3EE8102D-9367-4AF4-9FC5-16C8AAC0FD44}">
      <formula1>periods</formula1>
    </dataValidation>
    <dataValidation type="list" allowBlank="1" showInputMessage="1" showErrorMessage="1" sqref="D14" xr:uid="{67401CE7-CDFB-42A3-9A57-A8AA3129947D}">
      <formula1>"Yes,No"</formula1>
    </dataValidation>
  </dataValidations>
  <hyperlinks>
    <hyperlink ref="C58" r:id="rId2" display="New W-4 Employee's Withholding Certificate, https://www.irs.gov/pub/irs-pdf/fw4.pdf" xr:uid="{F8EDAF23-653A-4224-A6BA-C804043A9370}"/>
    <hyperlink ref="C59" r:id="rId3" xr:uid="{893F8650-3AA0-4D72-9CEA-4FFFF2055118}"/>
  </hyperlinks>
  <printOptions horizontalCentered="1"/>
  <pageMargins left="0.5" right="0.5" top="0.75" bottom="1" header="0.5" footer="0.5"/>
  <pageSetup scale="51" orientation="landscape" r:id="rId4"/>
  <headerFooter alignWithMargins="0">
    <oddHeader xml:space="preserve">&amp;C&amp;"-,Bold"&amp;22Paycheck Estimator&amp;"-,Regular"&amp;11
</oddHeader>
  </headerFooter>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D08BC-536E-4BE8-9CE9-2E5B1A6557B4}">
  <sheetPr codeName="Sheet2"/>
  <dimension ref="A1:M30"/>
  <sheetViews>
    <sheetView workbookViewId="0">
      <selection activeCell="E15" sqref="E15"/>
    </sheetView>
  </sheetViews>
  <sheetFormatPr defaultRowHeight="15" x14ac:dyDescent="0.25"/>
  <sheetData>
    <row r="1" spans="1:13" x14ac:dyDescent="0.25">
      <c r="A1" s="25" t="s">
        <v>46</v>
      </c>
    </row>
    <row r="4" spans="1:13" x14ac:dyDescent="0.25">
      <c r="A4" s="25" t="s">
        <v>66</v>
      </c>
    </row>
    <row r="6" spans="1:13" x14ac:dyDescent="0.25">
      <c r="A6" t="s">
        <v>47</v>
      </c>
    </row>
    <row r="8" spans="1:13" x14ac:dyDescent="0.25">
      <c r="A8" s="25" t="s">
        <v>69</v>
      </c>
    </row>
    <row r="10" spans="1:13" x14ac:dyDescent="0.25">
      <c r="A10" s="25" t="s">
        <v>48</v>
      </c>
    </row>
    <row r="12" spans="1:13" x14ac:dyDescent="0.25">
      <c r="A12" s="27" t="s">
        <v>49</v>
      </c>
      <c r="B12" s="28">
        <v>15.46</v>
      </c>
    </row>
    <row r="13" spans="1:13" x14ac:dyDescent="0.25">
      <c r="A13" s="29" t="s">
        <v>50</v>
      </c>
      <c r="B13" s="30">
        <v>1.9</v>
      </c>
    </row>
    <row r="14" spans="1:13" x14ac:dyDescent="0.25">
      <c r="A14" s="29" t="s">
        <v>51</v>
      </c>
      <c r="B14" s="30">
        <v>0.54</v>
      </c>
      <c r="M14" t="s">
        <v>62</v>
      </c>
    </row>
    <row r="15" spans="1:13" ht="30" x14ac:dyDescent="0.25">
      <c r="A15" s="31" t="s">
        <v>52</v>
      </c>
      <c r="B15" s="32">
        <v>0.6</v>
      </c>
    </row>
    <row r="17" spans="1:1" x14ac:dyDescent="0.25">
      <c r="A17" s="26" t="s">
        <v>67</v>
      </c>
    </row>
    <row r="19" spans="1:1" x14ac:dyDescent="0.25">
      <c r="A19" s="25" t="s">
        <v>53</v>
      </c>
    </row>
    <row r="21" spans="1:1" x14ac:dyDescent="0.25">
      <c r="A21" s="25" t="s">
        <v>54</v>
      </c>
    </row>
    <row r="23" spans="1:1" x14ac:dyDescent="0.25">
      <c r="A23" s="25" t="s">
        <v>55</v>
      </c>
    </row>
    <row r="24" spans="1:1" x14ac:dyDescent="0.25">
      <c r="A24" s="25" t="s">
        <v>56</v>
      </c>
    </row>
    <row r="26" spans="1:1" x14ac:dyDescent="0.25">
      <c r="A26" s="25"/>
    </row>
    <row r="27" spans="1:1" x14ac:dyDescent="0.25">
      <c r="A27" s="25"/>
    </row>
    <row r="28" spans="1:1" x14ac:dyDescent="0.25">
      <c r="A28" s="25"/>
    </row>
    <row r="29" spans="1:1" x14ac:dyDescent="0.25">
      <c r="A29" s="25"/>
    </row>
    <row r="30" spans="1:1" x14ac:dyDescent="0.25">
      <c r="A30" s="25" t="s">
        <v>57</v>
      </c>
    </row>
  </sheetData>
  <customSheetViews>
    <customSheetView guid="{33992F9F-73AA-42D5-BCCB-558CA60A70D0}">
      <selection activeCell="F32" sqref="F32"/>
      <pageMargins left="0.7" right="0.7" top="0.75" bottom="0.75" header="0.3" footer="0.3"/>
    </customSheetView>
  </customSheetViews>
  <hyperlinks>
    <hyperlink ref="A17" r:id="rId1" display="mailto:totalrewards@wichita.edu" xr:uid="{97ED7939-5F33-4F6F-8935-7D1BC3DD690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F0371-8B72-4C93-A1FA-B01816E6E82D}">
  <dimension ref="O4:T8"/>
  <sheetViews>
    <sheetView workbookViewId="0"/>
  </sheetViews>
  <sheetFormatPr defaultRowHeight="15" x14ac:dyDescent="0.25"/>
  <cols>
    <col min="15" max="15" width="9.140625" customWidth="1"/>
  </cols>
  <sheetData>
    <row r="4" spans="15:20" ht="15.75" thickBot="1" x14ac:dyDescent="0.3"/>
    <row r="5" spans="15:20" x14ac:dyDescent="0.25">
      <c r="O5" s="66" t="s">
        <v>81</v>
      </c>
      <c r="P5" s="67"/>
      <c r="Q5" s="67"/>
      <c r="R5" s="67"/>
      <c r="S5" s="67"/>
      <c r="T5" s="68"/>
    </row>
    <row r="6" spans="15:20" x14ac:dyDescent="0.25">
      <c r="O6" s="69"/>
      <c r="P6" s="70"/>
      <c r="Q6" s="70"/>
      <c r="R6" s="70"/>
      <c r="S6" s="70"/>
      <c r="T6" s="71"/>
    </row>
    <row r="7" spans="15:20" x14ac:dyDescent="0.25">
      <c r="O7" s="69"/>
      <c r="P7" s="70"/>
      <c r="Q7" s="70"/>
      <c r="R7" s="70"/>
      <c r="S7" s="70"/>
      <c r="T7" s="71"/>
    </row>
    <row r="8" spans="15:20" ht="15.75" thickBot="1" x14ac:dyDescent="0.3">
      <c r="O8" s="72" t="s">
        <v>82</v>
      </c>
      <c r="P8" s="73"/>
      <c r="Q8" s="73"/>
      <c r="R8" s="73"/>
      <c r="S8" s="73"/>
      <c r="T8" s="74"/>
    </row>
  </sheetData>
  <hyperlinks>
    <hyperlink ref="O8" r:id="rId1" xr:uid="{189F9BB8-603D-49DB-9053-2A77F49C738B}"/>
  </hyperlinks>
  <pageMargins left="0.7" right="0.7" top="0.75" bottom="0.75" header="0.3" footer="0.3"/>
  <drawing r:id="rId2"/>
</worksheet>
</file>

<file path=docMetadata/LabelInfo.xml><?xml version="1.0" encoding="utf-8"?>
<clbl:labelList xmlns:clbl="http://schemas.microsoft.com/office/2020/mipLabelMetadata">
  <clbl:label id="{e05b6b3f-1980-4b24-8637-580771f44dee}" enabled="0" method="" siteId="{e05b6b3f-1980-4b24-8637-580771f44de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PayCheck Calculator</vt:lpstr>
      <vt:lpstr>Benefit Email</vt:lpstr>
      <vt:lpstr>W4 Example</vt:lpstr>
      <vt:lpstr>'PayCheck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Dixon, Mindy</dc:creator>
  <cp:lastModifiedBy>Duke, Briana</cp:lastModifiedBy>
  <cp:lastPrinted>2021-11-08T22:53:43Z</cp:lastPrinted>
  <dcterms:created xsi:type="dcterms:W3CDTF">2021-11-08T22:27:26Z</dcterms:created>
  <dcterms:modified xsi:type="dcterms:W3CDTF">2025-06-05T17:57:37Z</dcterms:modified>
</cp:coreProperties>
</file>