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O:\UADS\Peer_institutions\IPEDS\"/>
    </mc:Choice>
  </mc:AlternateContent>
  <xr:revisionPtr revIDLastSave="0" documentId="13_ncr:1_{5C731514-C028-4AE2-A8F4-EDA143722AA6}" xr6:coauthVersionLast="47" xr6:coauthVersionMax="47" xr10:uidLastSave="{00000000-0000-0000-0000-000000000000}"/>
  <bookViews>
    <workbookView xWindow="19060" yWindow="3890" windowWidth="20670" windowHeight="15450" xr2:uid="{00000000-000D-0000-FFFF-FFFF00000000}"/>
  </bookViews>
  <sheets>
    <sheet name="Legend" sheetId="2" r:id="rId1"/>
    <sheet name="Peer_groups" sheetId="1" r:id="rId2"/>
  </sheets>
  <definedNames>
    <definedName name="_xlnm.Print_Titles" localSheetId="1">Peer_groups!$1:$5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54" i="1" l="1"/>
  <c r="N431" i="1"/>
  <c r="M431" i="1"/>
  <c r="L431" i="1"/>
  <c r="K431" i="1"/>
  <c r="I431" i="1"/>
  <c r="H431" i="1"/>
  <c r="G431" i="1"/>
  <c r="F431" i="1"/>
  <c r="F415" i="1"/>
  <c r="F414" i="1"/>
  <c r="F413" i="1"/>
  <c r="B433" i="1"/>
  <c r="B412" i="1" s="1"/>
  <c r="B262" i="1"/>
  <c r="B224" i="1"/>
  <c r="B223" i="1"/>
  <c r="B222" i="1"/>
  <c r="B221" i="1"/>
  <c r="B220" i="1"/>
  <c r="B122" i="1"/>
  <c r="J413" i="1"/>
  <c r="J431" i="1"/>
  <c r="G433" i="1"/>
  <c r="E431" i="1"/>
  <c r="C431" i="1"/>
  <c r="E413" i="1"/>
  <c r="E433" i="1"/>
  <c r="J433" i="1"/>
  <c r="B493" i="1"/>
  <c r="J36" i="1"/>
  <c r="I578" i="1"/>
  <c r="I579" i="1"/>
  <c r="I580" i="1"/>
  <c r="I581" i="1"/>
  <c r="I582" i="1"/>
  <c r="I583" i="1"/>
  <c r="I584" i="1"/>
  <c r="I585" i="1"/>
  <c r="I586" i="1"/>
  <c r="I587" i="1"/>
  <c r="H578" i="1"/>
  <c r="H579" i="1"/>
  <c r="H580" i="1"/>
  <c r="H581" i="1"/>
  <c r="H582" i="1"/>
  <c r="H583" i="1"/>
  <c r="H584" i="1"/>
  <c r="H585" i="1"/>
  <c r="H586" i="1"/>
  <c r="H587" i="1"/>
  <c r="E558" i="1"/>
  <c r="F433" i="1"/>
  <c r="F412" i="1" s="1"/>
  <c r="G168" i="1"/>
  <c r="I433" i="1"/>
  <c r="H433" i="1"/>
  <c r="D628" i="1"/>
  <c r="D629" i="1"/>
  <c r="C628" i="1"/>
  <c r="C629" i="1"/>
  <c r="L433" i="1"/>
  <c r="C434" i="1"/>
  <c r="C413" i="1" l="1"/>
  <c r="E412" i="1"/>
  <c r="I577" i="1"/>
  <c r="H577" i="1"/>
  <c r="B219" i="1"/>
  <c r="N638" i="1"/>
  <c r="N639" i="1"/>
  <c r="M638" i="1"/>
  <c r="M639" i="1"/>
  <c r="L638" i="1"/>
  <c r="L639" i="1"/>
  <c r="K638" i="1"/>
  <c r="K639" i="1"/>
  <c r="J638" i="1"/>
  <c r="J639" i="1"/>
  <c r="I638" i="1"/>
  <c r="I639" i="1"/>
  <c r="H638" i="1"/>
  <c r="H639" i="1"/>
  <c r="G638" i="1"/>
  <c r="G639" i="1"/>
  <c r="F638" i="1"/>
  <c r="F639" i="1"/>
  <c r="E638" i="1"/>
  <c r="E639" i="1"/>
  <c r="B638" i="1"/>
  <c r="B639" i="1"/>
  <c r="B633" i="1"/>
  <c r="B631" i="1"/>
  <c r="F582" i="1" l="1"/>
  <c r="G583" i="1"/>
  <c r="I602" i="1"/>
  <c r="I603" i="1"/>
  <c r="I604" i="1"/>
  <c r="I605" i="1"/>
  <c r="I606" i="1"/>
  <c r="I607" i="1"/>
  <c r="I608" i="1"/>
  <c r="I609" i="1"/>
  <c r="I610" i="1"/>
  <c r="I601" i="1"/>
  <c r="H602" i="1"/>
  <c r="H603" i="1"/>
  <c r="H604" i="1"/>
  <c r="H605" i="1"/>
  <c r="H606" i="1"/>
  <c r="H607" i="1"/>
  <c r="H608" i="1"/>
  <c r="H609" i="1"/>
  <c r="H610" i="1"/>
  <c r="H601" i="1"/>
  <c r="F602" i="1"/>
  <c r="F603" i="1"/>
  <c r="F604" i="1"/>
  <c r="F605" i="1"/>
  <c r="F606" i="1"/>
  <c r="F607" i="1"/>
  <c r="F608" i="1"/>
  <c r="F609" i="1"/>
  <c r="F610" i="1"/>
  <c r="F601" i="1"/>
  <c r="F578" i="1"/>
  <c r="F600" i="1" l="1"/>
  <c r="I600" i="1"/>
  <c r="H600" i="1"/>
  <c r="H415" i="1"/>
  <c r="H414" i="1"/>
  <c r="H413" i="1"/>
  <c r="E415" i="1"/>
  <c r="E414" i="1"/>
  <c r="B406" i="1" l="1"/>
  <c r="B409" i="1"/>
  <c r="B408" i="1"/>
  <c r="B407" i="1"/>
  <c r="B405" i="1" l="1"/>
  <c r="B268" i="1"/>
  <c r="B267" i="1" s="1"/>
  <c r="D448" i="1" l="1"/>
  <c r="C448" i="1"/>
  <c r="D362" i="1" l="1"/>
  <c r="C351" i="1"/>
  <c r="D436" i="1" l="1"/>
  <c r="D434" i="1"/>
  <c r="D435" i="1"/>
  <c r="D431" i="1"/>
  <c r="D413" i="1" l="1"/>
  <c r="E560" i="1"/>
  <c r="E561" i="1" s="1"/>
  <c r="B560" i="1"/>
  <c r="B561" i="1" s="1"/>
  <c r="C436" i="1" l="1"/>
  <c r="C435" i="1"/>
  <c r="H412" i="1"/>
  <c r="G415" i="1"/>
  <c r="G413" i="1"/>
  <c r="K433" i="1"/>
  <c r="M433" i="1"/>
  <c r="M412" i="1" s="1"/>
  <c r="N433" i="1"/>
  <c r="G412" i="1" l="1"/>
  <c r="C433" i="1"/>
  <c r="C412" i="1" s="1"/>
  <c r="J412" i="1"/>
  <c r="D433" i="1"/>
  <c r="D412" i="1" s="1"/>
  <c r="C419" i="1"/>
  <c r="D419" i="1"/>
  <c r="F383" i="1" l="1"/>
  <c r="B354" i="1"/>
  <c r="C457" i="1" l="1"/>
  <c r="N75" i="1" l="1"/>
  <c r="G268" i="1" l="1"/>
  <c r="G267" i="1" l="1"/>
  <c r="C422" i="1" l="1"/>
  <c r="D418" i="1"/>
  <c r="C418" i="1"/>
  <c r="D425" i="1" l="1"/>
  <c r="D424" i="1"/>
  <c r="D423" i="1"/>
  <c r="D422" i="1"/>
  <c r="D421" i="1"/>
  <c r="C425" i="1"/>
  <c r="C424" i="1"/>
  <c r="C423" i="1"/>
  <c r="C421" i="1" l="1"/>
  <c r="D420" i="1"/>
  <c r="C420" i="1"/>
  <c r="N297" i="1" l="1"/>
  <c r="M297" i="1"/>
  <c r="L297" i="1"/>
  <c r="K297" i="1"/>
  <c r="J297" i="1"/>
  <c r="I297" i="1"/>
  <c r="H297" i="1"/>
  <c r="G297" i="1"/>
  <c r="F297" i="1"/>
  <c r="E297" i="1"/>
  <c r="N296" i="1"/>
  <c r="M296" i="1"/>
  <c r="L296" i="1"/>
  <c r="K296" i="1"/>
  <c r="J296" i="1"/>
  <c r="I296" i="1"/>
  <c r="H296" i="1"/>
  <c r="G296" i="1"/>
  <c r="F296" i="1"/>
  <c r="E296" i="1"/>
  <c r="N295" i="1"/>
  <c r="M295" i="1"/>
  <c r="L295" i="1"/>
  <c r="K295" i="1"/>
  <c r="J295" i="1"/>
  <c r="I295" i="1"/>
  <c r="H295" i="1"/>
  <c r="G295" i="1"/>
  <c r="F295" i="1"/>
  <c r="E295" i="1"/>
  <c r="N294" i="1"/>
  <c r="M294" i="1"/>
  <c r="L294" i="1"/>
  <c r="K294" i="1"/>
  <c r="J294" i="1"/>
  <c r="I294" i="1"/>
  <c r="H294" i="1"/>
  <c r="G294" i="1"/>
  <c r="F294" i="1"/>
  <c r="E294" i="1"/>
  <c r="N293" i="1"/>
  <c r="M293" i="1"/>
  <c r="L293" i="1"/>
  <c r="K293" i="1"/>
  <c r="J293" i="1"/>
  <c r="I293" i="1"/>
  <c r="H293" i="1"/>
  <c r="G293" i="1"/>
  <c r="F293" i="1"/>
  <c r="E293" i="1"/>
  <c r="N292" i="1"/>
  <c r="M292" i="1"/>
  <c r="L292" i="1"/>
  <c r="K292" i="1"/>
  <c r="J292" i="1"/>
  <c r="I292" i="1"/>
  <c r="H292" i="1"/>
  <c r="G292" i="1"/>
  <c r="F292" i="1"/>
  <c r="E292" i="1"/>
  <c r="N291" i="1"/>
  <c r="M291" i="1"/>
  <c r="L291" i="1"/>
  <c r="K291" i="1"/>
  <c r="J291" i="1"/>
  <c r="I291" i="1"/>
  <c r="H291" i="1"/>
  <c r="G291" i="1"/>
  <c r="F291" i="1"/>
  <c r="E291" i="1"/>
  <c r="N290" i="1"/>
  <c r="M290" i="1"/>
  <c r="L290" i="1"/>
  <c r="K290" i="1"/>
  <c r="J290" i="1"/>
  <c r="I290" i="1"/>
  <c r="H290" i="1"/>
  <c r="G290" i="1"/>
  <c r="F290" i="1"/>
  <c r="E290" i="1"/>
  <c r="N278" i="1"/>
  <c r="M278" i="1"/>
  <c r="L278" i="1"/>
  <c r="K278" i="1"/>
  <c r="J278" i="1"/>
  <c r="I278" i="1"/>
  <c r="H278" i="1"/>
  <c r="G278" i="1"/>
  <c r="F278" i="1"/>
  <c r="E278" i="1"/>
  <c r="N277" i="1"/>
  <c r="M277" i="1"/>
  <c r="L277" i="1"/>
  <c r="K277" i="1"/>
  <c r="J277" i="1"/>
  <c r="I277" i="1"/>
  <c r="H277" i="1"/>
  <c r="G277" i="1"/>
  <c r="F277" i="1"/>
  <c r="E277" i="1"/>
  <c r="N276" i="1"/>
  <c r="M276" i="1"/>
  <c r="L276" i="1"/>
  <c r="K276" i="1"/>
  <c r="J276" i="1"/>
  <c r="I276" i="1"/>
  <c r="H276" i="1"/>
  <c r="G276" i="1"/>
  <c r="F276" i="1"/>
  <c r="E276" i="1"/>
  <c r="N275" i="1"/>
  <c r="M275" i="1"/>
  <c r="L275" i="1"/>
  <c r="K275" i="1"/>
  <c r="J275" i="1"/>
  <c r="I275" i="1"/>
  <c r="H275" i="1"/>
  <c r="G275" i="1"/>
  <c r="F275" i="1"/>
  <c r="E275" i="1"/>
  <c r="N274" i="1"/>
  <c r="M274" i="1"/>
  <c r="L274" i="1"/>
  <c r="K274" i="1"/>
  <c r="J274" i="1"/>
  <c r="I274" i="1"/>
  <c r="H274" i="1"/>
  <c r="G274" i="1"/>
  <c r="F274" i="1"/>
  <c r="E274" i="1"/>
  <c r="N273" i="1"/>
  <c r="M273" i="1"/>
  <c r="L273" i="1"/>
  <c r="K273" i="1"/>
  <c r="J273" i="1"/>
  <c r="I273" i="1"/>
  <c r="H273" i="1"/>
  <c r="G273" i="1"/>
  <c r="F273" i="1"/>
  <c r="E273" i="1"/>
  <c r="N272" i="1"/>
  <c r="M272" i="1"/>
  <c r="L272" i="1"/>
  <c r="K272" i="1"/>
  <c r="J272" i="1"/>
  <c r="I272" i="1"/>
  <c r="H272" i="1"/>
  <c r="G272" i="1"/>
  <c r="F272" i="1"/>
  <c r="E272" i="1"/>
  <c r="N271" i="1"/>
  <c r="M271" i="1"/>
  <c r="L271" i="1"/>
  <c r="K271" i="1"/>
  <c r="J271" i="1"/>
  <c r="I271" i="1"/>
  <c r="H271" i="1"/>
  <c r="G271" i="1"/>
  <c r="F271" i="1"/>
  <c r="E271" i="1"/>
  <c r="B297" i="1"/>
  <c r="B295" i="1"/>
  <c r="B296" i="1"/>
  <c r="B294" i="1"/>
  <c r="B293" i="1"/>
  <c r="B292" i="1"/>
  <c r="B291" i="1"/>
  <c r="B290" i="1"/>
  <c r="B278" i="1"/>
  <c r="B277" i="1"/>
  <c r="B276" i="1"/>
  <c r="B275" i="1"/>
  <c r="B274" i="1"/>
  <c r="B273" i="1"/>
  <c r="B272" i="1"/>
  <c r="B271" i="1"/>
  <c r="M270" i="1" l="1"/>
  <c r="M282" i="1" s="1"/>
  <c r="N270" i="1"/>
  <c r="N286" i="1" s="1"/>
  <c r="L289" i="1"/>
  <c r="L304" i="1" s="1"/>
  <c r="F270" i="1"/>
  <c r="F286" i="1" s="1"/>
  <c r="I289" i="1"/>
  <c r="I301" i="1" s="1"/>
  <c r="H289" i="1"/>
  <c r="H305" i="1" s="1"/>
  <c r="F289" i="1"/>
  <c r="F301" i="1" s="1"/>
  <c r="N289" i="1"/>
  <c r="N304" i="1" s="1"/>
  <c r="B270" i="1"/>
  <c r="B283" i="1" s="1"/>
  <c r="B289" i="1"/>
  <c r="B302" i="1" s="1"/>
  <c r="K270" i="1"/>
  <c r="K283" i="1" s="1"/>
  <c r="E270" i="1"/>
  <c r="E286" i="1" s="1"/>
  <c r="L270" i="1"/>
  <c r="L281" i="1" s="1"/>
  <c r="J270" i="1"/>
  <c r="J285" i="1" s="1"/>
  <c r="H270" i="1"/>
  <c r="H287" i="1" s="1"/>
  <c r="E289" i="1"/>
  <c r="E305" i="1" s="1"/>
  <c r="M289" i="1"/>
  <c r="M305" i="1" s="1"/>
  <c r="K289" i="1"/>
  <c r="K306" i="1" s="1"/>
  <c r="J289" i="1"/>
  <c r="J305" i="1" s="1"/>
  <c r="G270" i="1"/>
  <c r="G284" i="1" s="1"/>
  <c r="I270" i="1"/>
  <c r="I287" i="1" s="1"/>
  <c r="G289" i="1"/>
  <c r="G301" i="1" s="1"/>
  <c r="I654" i="1"/>
  <c r="I652" i="1"/>
  <c r="C645" i="1"/>
  <c r="C644" i="1"/>
  <c r="C643" i="1"/>
  <c r="F299" i="1" l="1"/>
  <c r="F303" i="1"/>
  <c r="F283" i="1"/>
  <c r="M285" i="1"/>
  <c r="M287" i="1"/>
  <c r="M286" i="1"/>
  <c r="M280" i="1"/>
  <c r="M281" i="1"/>
  <c r="M283" i="1"/>
  <c r="M284" i="1"/>
  <c r="F304" i="1"/>
  <c r="F306" i="1"/>
  <c r="N281" i="1"/>
  <c r="F300" i="1"/>
  <c r="E299" i="1"/>
  <c r="E300" i="1"/>
  <c r="F302" i="1"/>
  <c r="F305" i="1"/>
  <c r="E302" i="1"/>
  <c r="F285" i="1"/>
  <c r="N280" i="1"/>
  <c r="E304" i="1"/>
  <c r="N283" i="1"/>
  <c r="F284" i="1"/>
  <c r="F280" i="1"/>
  <c r="F282" i="1"/>
  <c r="F281" i="1"/>
  <c r="L306" i="1"/>
  <c r="F287" i="1"/>
  <c r="L302" i="1"/>
  <c r="H304" i="1"/>
  <c r="L286" i="1"/>
  <c r="L299" i="1"/>
  <c r="N284" i="1"/>
  <c r="N287" i="1"/>
  <c r="L301" i="1"/>
  <c r="L305" i="1"/>
  <c r="H299" i="1"/>
  <c r="L284" i="1"/>
  <c r="L300" i="1"/>
  <c r="L303" i="1"/>
  <c r="N282" i="1"/>
  <c r="N285" i="1"/>
  <c r="B299" i="1"/>
  <c r="N302" i="1"/>
  <c r="N299" i="1"/>
  <c r="B303" i="1"/>
  <c r="B304" i="1"/>
  <c r="N303" i="1"/>
  <c r="L285" i="1"/>
  <c r="B305" i="1"/>
  <c r="N305" i="1"/>
  <c r="J302" i="1"/>
  <c r="E301" i="1"/>
  <c r="H300" i="1"/>
  <c r="E284" i="1"/>
  <c r="I305" i="1"/>
  <c r="K281" i="1"/>
  <c r="H301" i="1"/>
  <c r="B306" i="1"/>
  <c r="H303" i="1"/>
  <c r="E280" i="1"/>
  <c r="E287" i="1"/>
  <c r="E285" i="1"/>
  <c r="K285" i="1"/>
  <c r="B301" i="1"/>
  <c r="K287" i="1"/>
  <c r="B300" i="1"/>
  <c r="H282" i="1"/>
  <c r="K286" i="1"/>
  <c r="J281" i="1"/>
  <c r="H281" i="1"/>
  <c r="K282" i="1"/>
  <c r="J286" i="1"/>
  <c r="J303" i="1"/>
  <c r="K280" i="1"/>
  <c r="H285" i="1"/>
  <c r="K305" i="1"/>
  <c r="K284" i="1"/>
  <c r="G280" i="1"/>
  <c r="I300" i="1"/>
  <c r="I299" i="1"/>
  <c r="M304" i="1"/>
  <c r="J287" i="1"/>
  <c r="E306" i="1"/>
  <c r="I304" i="1"/>
  <c r="I303" i="1"/>
  <c r="I306" i="1"/>
  <c r="E303" i="1"/>
  <c r="H284" i="1"/>
  <c r="J306" i="1"/>
  <c r="K303" i="1"/>
  <c r="K302" i="1"/>
  <c r="I302" i="1"/>
  <c r="B282" i="1"/>
  <c r="I282" i="1"/>
  <c r="B284" i="1"/>
  <c r="K301" i="1"/>
  <c r="J284" i="1"/>
  <c r="K304" i="1"/>
  <c r="E281" i="1"/>
  <c r="L282" i="1"/>
  <c r="I283" i="1"/>
  <c r="H283" i="1"/>
  <c r="B280" i="1"/>
  <c r="L280" i="1"/>
  <c r="J280" i="1"/>
  <c r="J283" i="1"/>
  <c r="L283" i="1"/>
  <c r="K300" i="1"/>
  <c r="H280" i="1"/>
  <c r="K299" i="1"/>
  <c r="E283" i="1"/>
  <c r="N301" i="1"/>
  <c r="H286" i="1"/>
  <c r="L287" i="1"/>
  <c r="H302" i="1"/>
  <c r="M303" i="1"/>
  <c r="E282" i="1"/>
  <c r="N306" i="1"/>
  <c r="B281" i="1"/>
  <c r="J282" i="1"/>
  <c r="N300" i="1"/>
  <c r="H306" i="1"/>
  <c r="B287" i="1"/>
  <c r="B286" i="1"/>
  <c r="B285" i="1"/>
  <c r="I286" i="1"/>
  <c r="G300" i="1"/>
  <c r="G303" i="1"/>
  <c r="I285" i="1"/>
  <c r="G304" i="1"/>
  <c r="G299" i="1"/>
  <c r="G282" i="1"/>
  <c r="M306" i="1"/>
  <c r="J299" i="1"/>
  <c r="M301" i="1"/>
  <c r="M300" i="1"/>
  <c r="G283" i="1"/>
  <c r="M299" i="1"/>
  <c r="J304" i="1"/>
  <c r="G305" i="1"/>
  <c r="J301" i="1"/>
  <c r="J300" i="1"/>
  <c r="M302" i="1"/>
  <c r="G286" i="1"/>
  <c r="G306" i="1"/>
  <c r="G302" i="1"/>
  <c r="I280" i="1"/>
  <c r="I284" i="1"/>
  <c r="G285" i="1"/>
  <c r="G281" i="1"/>
  <c r="G287" i="1"/>
  <c r="I281" i="1"/>
  <c r="F298" i="1" l="1"/>
  <c r="M279" i="1"/>
  <c r="N279" i="1"/>
  <c r="F279" i="1"/>
  <c r="L298" i="1"/>
  <c r="I298" i="1"/>
  <c r="B298" i="1"/>
  <c r="N298" i="1"/>
  <c r="B279" i="1"/>
  <c r="H279" i="1"/>
  <c r="E298" i="1"/>
  <c r="K279" i="1"/>
  <c r="H298" i="1"/>
  <c r="K298" i="1"/>
  <c r="L279" i="1"/>
  <c r="G279" i="1"/>
  <c r="J279" i="1"/>
  <c r="E279" i="1"/>
  <c r="J298" i="1"/>
  <c r="M298" i="1"/>
  <c r="G298" i="1"/>
  <c r="I279" i="1"/>
  <c r="B347" i="1"/>
  <c r="C491" i="1" l="1"/>
  <c r="C490" i="1"/>
  <c r="N654" i="1" l="1"/>
  <c r="K654" i="1"/>
  <c r="H654" i="1"/>
  <c r="N652" i="1"/>
  <c r="K652" i="1"/>
  <c r="H652" i="1"/>
  <c r="D599" i="1" l="1"/>
  <c r="D598" i="1"/>
  <c r="C598" i="1"/>
  <c r="D576" i="1"/>
  <c r="C576" i="1"/>
  <c r="F454" i="1" l="1"/>
  <c r="F452" i="1"/>
  <c r="B452" i="1"/>
  <c r="N449" i="1" l="1"/>
  <c r="J449" i="1"/>
  <c r="K449" i="1"/>
  <c r="L449" i="1"/>
  <c r="M449" i="1"/>
  <c r="F449" i="1"/>
  <c r="G449" i="1"/>
  <c r="H449" i="1"/>
  <c r="I449" i="1"/>
  <c r="E449" i="1"/>
  <c r="B449" i="1"/>
  <c r="B445" i="1"/>
  <c r="C361" i="1" l="1"/>
  <c r="C357" i="1" l="1"/>
  <c r="D357" i="1"/>
  <c r="B374" i="1"/>
  <c r="B373" i="1"/>
  <c r="I374" i="1"/>
  <c r="D358" i="1"/>
  <c r="D356" i="1"/>
  <c r="K354" i="1"/>
  <c r="L354" i="1"/>
  <c r="M354" i="1"/>
  <c r="N354" i="1"/>
  <c r="J354" i="1"/>
  <c r="F354" i="1"/>
  <c r="G354" i="1"/>
  <c r="H354" i="1"/>
  <c r="I354" i="1"/>
  <c r="E354" i="1"/>
  <c r="D621" i="1"/>
  <c r="D622" i="1"/>
  <c r="D623" i="1"/>
  <c r="C621" i="1"/>
  <c r="C622" i="1"/>
  <c r="C623" i="1"/>
  <c r="E631" i="1"/>
  <c r="F631" i="1"/>
  <c r="G631" i="1"/>
  <c r="H631" i="1"/>
  <c r="I631" i="1"/>
  <c r="J631" i="1"/>
  <c r="K631" i="1"/>
  <c r="L631" i="1"/>
  <c r="M631" i="1"/>
  <c r="N631" i="1"/>
  <c r="E632" i="1"/>
  <c r="F632" i="1"/>
  <c r="G632" i="1"/>
  <c r="H632" i="1"/>
  <c r="I632" i="1"/>
  <c r="J632" i="1"/>
  <c r="K632" i="1"/>
  <c r="L632" i="1"/>
  <c r="M632" i="1"/>
  <c r="N632" i="1"/>
  <c r="E633" i="1"/>
  <c r="F633" i="1"/>
  <c r="G633" i="1"/>
  <c r="H633" i="1"/>
  <c r="I633" i="1"/>
  <c r="J633" i="1"/>
  <c r="K633" i="1"/>
  <c r="L633" i="1"/>
  <c r="M633" i="1"/>
  <c r="N633" i="1"/>
  <c r="B632" i="1"/>
  <c r="G601" i="1"/>
  <c r="G602" i="1"/>
  <c r="G603" i="1"/>
  <c r="G604" i="1"/>
  <c r="G605" i="1"/>
  <c r="G606" i="1"/>
  <c r="G607" i="1"/>
  <c r="G608" i="1"/>
  <c r="G609" i="1"/>
  <c r="G610" i="1"/>
  <c r="I122" i="1"/>
  <c r="G600" i="1" l="1"/>
  <c r="C620" i="1"/>
  <c r="C638" i="1" l="1"/>
  <c r="C639" i="1"/>
  <c r="C633" i="1"/>
  <c r="C631" i="1"/>
  <c r="C632" i="1"/>
  <c r="N415" i="1" l="1"/>
  <c r="M415" i="1"/>
  <c r="L415" i="1"/>
  <c r="K415" i="1"/>
  <c r="J415" i="1"/>
  <c r="I415" i="1"/>
  <c r="N414" i="1"/>
  <c r="M414" i="1"/>
  <c r="L414" i="1"/>
  <c r="K414" i="1"/>
  <c r="J414" i="1"/>
  <c r="I414" i="1"/>
  <c r="G414" i="1"/>
  <c r="N413" i="1"/>
  <c r="M413" i="1"/>
  <c r="L413" i="1"/>
  <c r="K413" i="1"/>
  <c r="I413" i="1"/>
  <c r="B415" i="1"/>
  <c r="B414" i="1"/>
  <c r="B413" i="1"/>
  <c r="D664" i="1" l="1"/>
  <c r="C664" i="1"/>
  <c r="D663" i="1"/>
  <c r="C663" i="1"/>
  <c r="D662" i="1"/>
  <c r="C662" i="1"/>
  <c r="D661" i="1"/>
  <c r="C661" i="1"/>
  <c r="D660" i="1"/>
  <c r="C660" i="1"/>
  <c r="D659" i="1"/>
  <c r="C659" i="1"/>
  <c r="D658" i="1"/>
  <c r="C658" i="1"/>
  <c r="D657" i="1"/>
  <c r="C657" i="1"/>
  <c r="D653" i="1"/>
  <c r="C653" i="1"/>
  <c r="D651" i="1"/>
  <c r="C651" i="1"/>
  <c r="D650" i="1"/>
  <c r="C650" i="1"/>
  <c r="D627" i="1"/>
  <c r="C627" i="1"/>
  <c r="D626" i="1"/>
  <c r="C626" i="1"/>
  <c r="D625" i="1"/>
  <c r="C625" i="1"/>
  <c r="D624" i="1"/>
  <c r="C624" i="1"/>
  <c r="D620" i="1"/>
  <c r="D616" i="1"/>
  <c r="C616" i="1"/>
  <c r="D615" i="1"/>
  <c r="C615" i="1"/>
  <c r="D614" i="1"/>
  <c r="C614" i="1"/>
  <c r="D597" i="1"/>
  <c r="C597" i="1"/>
  <c r="D596" i="1"/>
  <c r="C596" i="1"/>
  <c r="D595" i="1"/>
  <c r="C595" i="1"/>
  <c r="D594" i="1"/>
  <c r="C594" i="1"/>
  <c r="D593" i="1"/>
  <c r="C593" i="1"/>
  <c r="D592" i="1"/>
  <c r="C592" i="1"/>
  <c r="D591" i="1"/>
  <c r="C591" i="1"/>
  <c r="D590" i="1"/>
  <c r="C590" i="1"/>
  <c r="D589" i="1"/>
  <c r="C589" i="1"/>
  <c r="D588" i="1"/>
  <c r="C588" i="1"/>
  <c r="D575" i="1"/>
  <c r="C575" i="1"/>
  <c r="D574" i="1"/>
  <c r="C574" i="1"/>
  <c r="D573" i="1"/>
  <c r="C573" i="1"/>
  <c r="D572" i="1"/>
  <c r="C572" i="1"/>
  <c r="D571" i="1"/>
  <c r="C571" i="1"/>
  <c r="D570" i="1"/>
  <c r="C570" i="1"/>
  <c r="D569" i="1"/>
  <c r="C569" i="1"/>
  <c r="D568" i="1"/>
  <c r="C568" i="1"/>
  <c r="D567" i="1"/>
  <c r="C567" i="1"/>
  <c r="D566" i="1"/>
  <c r="C566" i="1"/>
  <c r="D565" i="1"/>
  <c r="C565" i="1"/>
  <c r="D547" i="1"/>
  <c r="C547" i="1"/>
  <c r="D546" i="1"/>
  <c r="C546" i="1"/>
  <c r="D545" i="1"/>
  <c r="C545" i="1"/>
  <c r="D544" i="1"/>
  <c r="C544" i="1"/>
  <c r="D543" i="1"/>
  <c r="C543" i="1"/>
  <c r="D542" i="1"/>
  <c r="C542" i="1"/>
  <c r="D541" i="1"/>
  <c r="C541" i="1"/>
  <c r="D540" i="1"/>
  <c r="C540" i="1"/>
  <c r="D539" i="1"/>
  <c r="C539" i="1"/>
  <c r="D538" i="1"/>
  <c r="C538" i="1"/>
  <c r="D534" i="1"/>
  <c r="C534" i="1"/>
  <c r="D533" i="1"/>
  <c r="C533" i="1"/>
  <c r="D532" i="1"/>
  <c r="C532" i="1"/>
  <c r="D527" i="1"/>
  <c r="C527" i="1"/>
  <c r="D526" i="1"/>
  <c r="C526" i="1"/>
  <c r="D525" i="1"/>
  <c r="C525" i="1"/>
  <c r="D524" i="1"/>
  <c r="C524" i="1"/>
  <c r="D523" i="1"/>
  <c r="C523" i="1"/>
  <c r="D522" i="1"/>
  <c r="C522" i="1"/>
  <c r="D520" i="1"/>
  <c r="C520" i="1"/>
  <c r="D518" i="1"/>
  <c r="C518" i="1"/>
  <c r="D517" i="1"/>
  <c r="C517" i="1"/>
  <c r="D516" i="1"/>
  <c r="C516" i="1"/>
  <c r="D515" i="1"/>
  <c r="C515" i="1"/>
  <c r="D513" i="1"/>
  <c r="C513" i="1"/>
  <c r="D512" i="1"/>
  <c r="C512" i="1"/>
  <c r="D511" i="1"/>
  <c r="C511" i="1"/>
  <c r="D509" i="1"/>
  <c r="C509" i="1"/>
  <c r="D507" i="1"/>
  <c r="C507" i="1"/>
  <c r="D506" i="1"/>
  <c r="C506" i="1"/>
  <c r="D505" i="1"/>
  <c r="C505" i="1"/>
  <c r="D504" i="1"/>
  <c r="C504" i="1"/>
  <c r="D502" i="1"/>
  <c r="C502" i="1"/>
  <c r="D501" i="1"/>
  <c r="C501" i="1"/>
  <c r="D500" i="1"/>
  <c r="C500" i="1"/>
  <c r="D499" i="1"/>
  <c r="C499" i="1"/>
  <c r="D492" i="1"/>
  <c r="C492" i="1"/>
  <c r="D491" i="1"/>
  <c r="D490" i="1"/>
  <c r="D487" i="1"/>
  <c r="C487" i="1"/>
  <c r="D486" i="1"/>
  <c r="C486" i="1"/>
  <c r="D482" i="1"/>
  <c r="C482" i="1"/>
  <c r="D481" i="1"/>
  <c r="C481" i="1"/>
  <c r="D469" i="1"/>
  <c r="C469" i="1"/>
  <c r="D468" i="1"/>
  <c r="C468" i="1"/>
  <c r="D467" i="1"/>
  <c r="C467" i="1"/>
  <c r="D466" i="1"/>
  <c r="C466" i="1"/>
  <c r="D465" i="1"/>
  <c r="C465" i="1"/>
  <c r="D464" i="1"/>
  <c r="C464" i="1"/>
  <c r="D460" i="1"/>
  <c r="C460" i="1"/>
  <c r="D459" i="1"/>
  <c r="C459" i="1"/>
  <c r="D458" i="1"/>
  <c r="C458" i="1"/>
  <c r="D457" i="1"/>
  <c r="D453" i="1"/>
  <c r="C453" i="1"/>
  <c r="D451" i="1"/>
  <c r="C451" i="1"/>
  <c r="D447" i="1"/>
  <c r="C447" i="1"/>
  <c r="D444" i="1"/>
  <c r="C444" i="1"/>
  <c r="D443" i="1"/>
  <c r="C443" i="1"/>
  <c r="D442" i="1"/>
  <c r="C442" i="1"/>
  <c r="D403" i="1"/>
  <c r="C403" i="1"/>
  <c r="D402" i="1"/>
  <c r="C402" i="1"/>
  <c r="D401" i="1"/>
  <c r="C401" i="1"/>
  <c r="D400" i="1"/>
  <c r="C400" i="1"/>
  <c r="D399" i="1"/>
  <c r="C399" i="1"/>
  <c r="D391" i="1"/>
  <c r="C391" i="1"/>
  <c r="D390" i="1"/>
  <c r="C390" i="1"/>
  <c r="D389" i="1"/>
  <c r="C389" i="1"/>
  <c r="D388" i="1"/>
  <c r="C388" i="1"/>
  <c r="D370" i="1"/>
  <c r="C370" i="1"/>
  <c r="D369" i="1"/>
  <c r="C369" i="1"/>
  <c r="D368" i="1"/>
  <c r="C368" i="1"/>
  <c r="D367" i="1"/>
  <c r="C367" i="1"/>
  <c r="D366" i="1"/>
  <c r="C366" i="1"/>
  <c r="D365" i="1"/>
  <c r="C365" i="1"/>
  <c r="D364" i="1"/>
  <c r="C364" i="1"/>
  <c r="D363" i="1"/>
  <c r="C363" i="1"/>
  <c r="C362" i="1"/>
  <c r="D361" i="1"/>
  <c r="D360" i="1"/>
  <c r="C360" i="1"/>
  <c r="D359" i="1"/>
  <c r="C359" i="1"/>
  <c r="C358" i="1"/>
  <c r="C356" i="1"/>
  <c r="D353" i="1"/>
  <c r="C353" i="1"/>
  <c r="D352" i="1"/>
  <c r="C352" i="1"/>
  <c r="D351" i="1"/>
  <c r="C373" i="1"/>
  <c r="D346" i="1"/>
  <c r="C346" i="1"/>
  <c r="D345" i="1"/>
  <c r="C345" i="1"/>
  <c r="D343" i="1"/>
  <c r="C343" i="1"/>
  <c r="D342" i="1"/>
  <c r="C342" i="1"/>
  <c r="D341" i="1"/>
  <c r="C341" i="1"/>
  <c r="D339" i="1"/>
  <c r="C339" i="1"/>
  <c r="D338" i="1"/>
  <c r="C338" i="1"/>
  <c r="D337" i="1"/>
  <c r="C337" i="1"/>
  <c r="D336" i="1"/>
  <c r="C336" i="1"/>
  <c r="D335" i="1"/>
  <c r="C335" i="1"/>
  <c r="D334" i="1"/>
  <c r="C334" i="1"/>
  <c r="D322" i="1"/>
  <c r="C322" i="1"/>
  <c r="D324" i="1"/>
  <c r="C324" i="1"/>
  <c r="D323" i="1"/>
  <c r="C323" i="1"/>
  <c r="D320" i="1"/>
  <c r="C320" i="1"/>
  <c r="D319" i="1"/>
  <c r="C319" i="1"/>
  <c r="D318" i="1"/>
  <c r="C318" i="1"/>
  <c r="D317" i="1"/>
  <c r="C317" i="1"/>
  <c r="D316" i="1"/>
  <c r="C316" i="1"/>
  <c r="D314" i="1"/>
  <c r="C314" i="1"/>
  <c r="D313" i="1"/>
  <c r="C313" i="1"/>
  <c r="D312" i="1"/>
  <c r="C312" i="1"/>
  <c r="D311" i="1"/>
  <c r="C311" i="1"/>
  <c r="D309" i="1"/>
  <c r="C309" i="1"/>
  <c r="D266" i="1"/>
  <c r="D297" i="1" s="1"/>
  <c r="C266" i="1"/>
  <c r="C297" i="1" s="1"/>
  <c r="D265" i="1"/>
  <c r="D278" i="1" s="1"/>
  <c r="C265" i="1"/>
  <c r="C278" i="1" s="1"/>
  <c r="D261" i="1"/>
  <c r="D296" i="1" s="1"/>
  <c r="C261" i="1"/>
  <c r="C296" i="1" s="1"/>
  <c r="D260" i="1"/>
  <c r="D277" i="1" s="1"/>
  <c r="C260" i="1"/>
  <c r="C277" i="1" s="1"/>
  <c r="D256" i="1"/>
  <c r="D295" i="1" s="1"/>
  <c r="C256" i="1"/>
  <c r="C295" i="1" s="1"/>
  <c r="D255" i="1"/>
  <c r="D276" i="1" s="1"/>
  <c r="C255" i="1"/>
  <c r="C276" i="1" s="1"/>
  <c r="D251" i="1"/>
  <c r="D294" i="1" s="1"/>
  <c r="C251" i="1"/>
  <c r="C294" i="1" s="1"/>
  <c r="D250" i="1"/>
  <c r="D275" i="1" s="1"/>
  <c r="C250" i="1"/>
  <c r="C275" i="1" s="1"/>
  <c r="D246" i="1"/>
  <c r="D293" i="1" s="1"/>
  <c r="C246" i="1"/>
  <c r="C293" i="1" s="1"/>
  <c r="D245" i="1"/>
  <c r="D274" i="1" s="1"/>
  <c r="C245" i="1"/>
  <c r="C274" i="1" s="1"/>
  <c r="D241" i="1"/>
  <c r="D292" i="1" s="1"/>
  <c r="C241" i="1"/>
  <c r="C292" i="1" s="1"/>
  <c r="D240" i="1"/>
  <c r="D273" i="1" s="1"/>
  <c r="C240" i="1"/>
  <c r="C273" i="1" s="1"/>
  <c r="D236" i="1"/>
  <c r="D291" i="1" s="1"/>
  <c r="C236" i="1"/>
  <c r="C291" i="1" s="1"/>
  <c r="D235" i="1"/>
  <c r="D272" i="1" s="1"/>
  <c r="C235" i="1"/>
  <c r="C272" i="1" s="1"/>
  <c r="D231" i="1"/>
  <c r="D290" i="1" s="1"/>
  <c r="C231" i="1"/>
  <c r="C290" i="1" s="1"/>
  <c r="D230" i="1"/>
  <c r="D271" i="1" s="1"/>
  <c r="C230" i="1"/>
  <c r="C271" i="1" s="1"/>
  <c r="D227" i="1"/>
  <c r="C227" i="1"/>
  <c r="D217" i="1"/>
  <c r="C217" i="1"/>
  <c r="D216" i="1"/>
  <c r="C216" i="1"/>
  <c r="D215" i="1"/>
  <c r="C215" i="1"/>
  <c r="D214" i="1"/>
  <c r="C214" i="1"/>
  <c r="D213" i="1"/>
  <c r="C213" i="1"/>
  <c r="D212" i="1"/>
  <c r="C212" i="1"/>
  <c r="D210" i="1"/>
  <c r="C210" i="1"/>
  <c r="D201" i="1"/>
  <c r="C201" i="1"/>
  <c r="D200" i="1"/>
  <c r="C200" i="1"/>
  <c r="D199" i="1"/>
  <c r="C199" i="1"/>
  <c r="D198" i="1"/>
  <c r="C198" i="1"/>
  <c r="D194" i="1"/>
  <c r="C194" i="1"/>
  <c r="D193" i="1"/>
  <c r="C193" i="1"/>
  <c r="D192" i="1"/>
  <c r="C192" i="1"/>
  <c r="D191" i="1"/>
  <c r="C191" i="1"/>
  <c r="D181" i="1"/>
  <c r="C181" i="1"/>
  <c r="D180" i="1"/>
  <c r="C180" i="1"/>
  <c r="D179" i="1"/>
  <c r="C179" i="1"/>
  <c r="D178" i="1"/>
  <c r="C178" i="1"/>
  <c r="D177" i="1"/>
  <c r="C177" i="1"/>
  <c r="D176" i="1"/>
  <c r="C176" i="1"/>
  <c r="D175" i="1"/>
  <c r="C175" i="1"/>
  <c r="D165" i="1"/>
  <c r="C165" i="1"/>
  <c r="D164" i="1"/>
  <c r="C164" i="1"/>
  <c r="D163" i="1"/>
  <c r="C163" i="1"/>
  <c r="D162" i="1"/>
  <c r="C162" i="1"/>
  <c r="D161" i="1"/>
  <c r="C161" i="1"/>
  <c r="D147" i="1"/>
  <c r="C147" i="1"/>
  <c r="D146" i="1"/>
  <c r="C146" i="1"/>
  <c r="D145" i="1"/>
  <c r="C145" i="1"/>
  <c r="D144" i="1"/>
  <c r="C144" i="1"/>
  <c r="D143" i="1"/>
  <c r="C143" i="1"/>
  <c r="D142" i="1"/>
  <c r="C142" i="1"/>
  <c r="D141" i="1"/>
  <c r="C141" i="1"/>
  <c r="D140" i="1"/>
  <c r="C140" i="1"/>
  <c r="D139" i="1"/>
  <c r="C139" i="1"/>
  <c r="D138" i="1"/>
  <c r="C138" i="1"/>
  <c r="D127" i="1"/>
  <c r="C127" i="1"/>
  <c r="D126" i="1"/>
  <c r="C126" i="1"/>
  <c r="D125" i="1"/>
  <c r="C125" i="1"/>
  <c r="D124" i="1"/>
  <c r="C124" i="1"/>
  <c r="D123" i="1"/>
  <c r="C123" i="1"/>
  <c r="D121" i="1"/>
  <c r="C121" i="1"/>
  <c r="D119" i="1"/>
  <c r="C119" i="1"/>
  <c r="D116" i="1"/>
  <c r="D115" i="1"/>
  <c r="D114" i="1"/>
  <c r="C116" i="1"/>
  <c r="C115" i="1"/>
  <c r="C114" i="1"/>
  <c r="D50" i="1" l="1"/>
  <c r="D639" i="1"/>
  <c r="D638" i="1"/>
  <c r="D270" i="1"/>
  <c r="D283" i="1" s="1"/>
  <c r="C270" i="1"/>
  <c r="C286" i="1" s="1"/>
  <c r="C289" i="1"/>
  <c r="C302" i="1" s="1"/>
  <c r="D289" i="1"/>
  <c r="D303" i="1" s="1"/>
  <c r="D449" i="1"/>
  <c r="C374" i="1"/>
  <c r="C449" i="1"/>
  <c r="C383" i="1"/>
  <c r="C376" i="1"/>
  <c r="C384" i="1"/>
  <c r="D633" i="1"/>
  <c r="D631" i="1"/>
  <c r="D632" i="1"/>
  <c r="D354" i="1"/>
  <c r="C377" i="1"/>
  <c r="C381" i="1"/>
  <c r="C385" i="1"/>
  <c r="C375" i="1"/>
  <c r="C379" i="1"/>
  <c r="C354" i="1"/>
  <c r="C380" i="1"/>
  <c r="C378" i="1"/>
  <c r="C382" i="1"/>
  <c r="C386" i="1"/>
  <c r="N380" i="1"/>
  <c r="N381" i="1"/>
  <c r="N382" i="1"/>
  <c r="N383" i="1"/>
  <c r="N384" i="1"/>
  <c r="N385" i="1"/>
  <c r="N386" i="1"/>
  <c r="M380" i="1"/>
  <c r="M381" i="1"/>
  <c r="M382" i="1"/>
  <c r="M383" i="1"/>
  <c r="M384" i="1"/>
  <c r="M385" i="1"/>
  <c r="M386" i="1"/>
  <c r="L380" i="1"/>
  <c r="L381" i="1"/>
  <c r="L382" i="1"/>
  <c r="L383" i="1"/>
  <c r="L384" i="1"/>
  <c r="L385" i="1"/>
  <c r="L386" i="1"/>
  <c r="K380" i="1"/>
  <c r="K381" i="1"/>
  <c r="K382" i="1"/>
  <c r="K383" i="1"/>
  <c r="K384" i="1"/>
  <c r="K385" i="1"/>
  <c r="K386" i="1"/>
  <c r="J380" i="1"/>
  <c r="J381" i="1"/>
  <c r="J382" i="1"/>
  <c r="J383" i="1"/>
  <c r="J384" i="1"/>
  <c r="J385" i="1"/>
  <c r="J386" i="1"/>
  <c r="I380" i="1"/>
  <c r="I381" i="1"/>
  <c r="I382" i="1"/>
  <c r="I383" i="1"/>
  <c r="I384" i="1"/>
  <c r="I385" i="1"/>
  <c r="I386" i="1"/>
  <c r="H380" i="1"/>
  <c r="H381" i="1"/>
  <c r="H382" i="1"/>
  <c r="H383" i="1"/>
  <c r="H384" i="1"/>
  <c r="H385" i="1"/>
  <c r="H386" i="1"/>
  <c r="G380" i="1"/>
  <c r="G381" i="1"/>
  <c r="G382" i="1"/>
  <c r="G383" i="1"/>
  <c r="G384" i="1"/>
  <c r="G385" i="1"/>
  <c r="G386" i="1"/>
  <c r="F380" i="1"/>
  <c r="F381" i="1"/>
  <c r="F382" i="1"/>
  <c r="F384" i="1"/>
  <c r="F385" i="1"/>
  <c r="F386" i="1"/>
  <c r="E380" i="1"/>
  <c r="E381" i="1"/>
  <c r="E382" i="1"/>
  <c r="E383" i="1"/>
  <c r="E384" i="1"/>
  <c r="E385" i="1"/>
  <c r="E386" i="1"/>
  <c r="B380" i="1"/>
  <c r="B381" i="1"/>
  <c r="B382" i="1"/>
  <c r="B383" i="1"/>
  <c r="B384" i="1"/>
  <c r="B385" i="1"/>
  <c r="B386" i="1"/>
  <c r="C284" i="1" l="1"/>
  <c r="C306" i="1"/>
  <c r="D286" i="1"/>
  <c r="D281" i="1"/>
  <c r="C282" i="1"/>
  <c r="D299" i="1"/>
  <c r="D300" i="1"/>
  <c r="C280" i="1"/>
  <c r="D304" i="1"/>
  <c r="D306" i="1"/>
  <c r="D305" i="1"/>
  <c r="C300" i="1"/>
  <c r="D301" i="1"/>
  <c r="C304" i="1"/>
  <c r="C305" i="1"/>
  <c r="D284" i="1"/>
  <c r="C287" i="1"/>
  <c r="D282" i="1"/>
  <c r="C285" i="1"/>
  <c r="C303" i="1"/>
  <c r="D280" i="1"/>
  <c r="D287" i="1"/>
  <c r="C283" i="1"/>
  <c r="C301" i="1"/>
  <c r="D302" i="1"/>
  <c r="D285" i="1"/>
  <c r="C281" i="1"/>
  <c r="C299" i="1"/>
  <c r="C372" i="1"/>
  <c r="F654" i="1"/>
  <c r="F652" i="1"/>
  <c r="M654" i="1"/>
  <c r="C279" i="1" l="1"/>
  <c r="C298" i="1"/>
  <c r="D298" i="1"/>
  <c r="D279" i="1"/>
  <c r="F122" i="1"/>
  <c r="D381" i="1" l="1"/>
  <c r="D384" i="1"/>
  <c r="D386" i="1"/>
  <c r="D380" i="1"/>
  <c r="D382" i="1"/>
  <c r="D385" i="1"/>
  <c r="D383" i="1"/>
  <c r="L652" i="1" l="1"/>
  <c r="M652" i="1"/>
  <c r="L412" i="1" l="1"/>
  <c r="K412" i="1"/>
  <c r="I412" i="1"/>
  <c r="M560" i="1"/>
  <c r="M561" i="1" s="1"/>
  <c r="M122" i="1"/>
  <c r="N636" i="1"/>
  <c r="N617" i="1"/>
  <c r="N610" i="1"/>
  <c r="N609" i="1"/>
  <c r="N608" i="1"/>
  <c r="N607" i="1"/>
  <c r="N606" i="1"/>
  <c r="N605" i="1"/>
  <c r="N604" i="1"/>
  <c r="N603" i="1"/>
  <c r="N602" i="1"/>
  <c r="N601" i="1"/>
  <c r="N587" i="1"/>
  <c r="N586" i="1"/>
  <c r="N585" i="1"/>
  <c r="N584" i="1"/>
  <c r="N583" i="1"/>
  <c r="N582" i="1"/>
  <c r="N581" i="1"/>
  <c r="N580" i="1"/>
  <c r="N579" i="1"/>
  <c r="N578" i="1"/>
  <c r="N560" i="1"/>
  <c r="N561" i="1" s="1"/>
  <c r="N557" i="1"/>
  <c r="N535" i="1"/>
  <c r="N493" i="1"/>
  <c r="N485" i="1"/>
  <c r="N488" i="1" s="1"/>
  <c r="N480" i="1"/>
  <c r="N483" i="1" s="1"/>
  <c r="N477" i="1"/>
  <c r="N476" i="1"/>
  <c r="N475" i="1"/>
  <c r="N474" i="1"/>
  <c r="N473" i="1"/>
  <c r="N472" i="1"/>
  <c r="N454" i="1"/>
  <c r="N452" i="1"/>
  <c r="N445" i="1"/>
  <c r="N409" i="1"/>
  <c r="N408" i="1"/>
  <c r="N407" i="1"/>
  <c r="N406" i="1"/>
  <c r="N396" i="1"/>
  <c r="N395" i="1"/>
  <c r="N394" i="1"/>
  <c r="N379" i="1"/>
  <c r="N378" i="1"/>
  <c r="N377" i="1"/>
  <c r="N376" i="1"/>
  <c r="N375" i="1"/>
  <c r="N374" i="1"/>
  <c r="N373" i="1"/>
  <c r="N347" i="1"/>
  <c r="N268" i="1"/>
  <c r="N263" i="1"/>
  <c r="N258" i="1"/>
  <c r="N253" i="1"/>
  <c r="N248" i="1"/>
  <c r="N243" i="1"/>
  <c r="N238" i="1"/>
  <c r="N233" i="1"/>
  <c r="N224" i="1"/>
  <c r="N223" i="1"/>
  <c r="N222" i="1"/>
  <c r="N221" i="1"/>
  <c r="N220" i="1"/>
  <c r="N197" i="1"/>
  <c r="N207" i="1" s="1"/>
  <c r="N189" i="1"/>
  <c r="N188" i="1"/>
  <c r="N187" i="1"/>
  <c r="N186" i="1"/>
  <c r="N185" i="1"/>
  <c r="N184" i="1"/>
  <c r="N171" i="1"/>
  <c r="N170" i="1"/>
  <c r="N169" i="1"/>
  <c r="N168" i="1"/>
  <c r="N158" i="1"/>
  <c r="N157" i="1"/>
  <c r="N156" i="1"/>
  <c r="N155" i="1"/>
  <c r="N154" i="1"/>
  <c r="N153" i="1"/>
  <c r="N152" i="1"/>
  <c r="N151" i="1"/>
  <c r="N150" i="1"/>
  <c r="N135" i="1"/>
  <c r="N134" i="1"/>
  <c r="N133" i="1"/>
  <c r="N132" i="1"/>
  <c r="N131" i="1"/>
  <c r="N122" i="1"/>
  <c r="N130" i="1" s="1"/>
  <c r="N372" i="1" l="1"/>
  <c r="C414" i="1"/>
  <c r="C415" i="1"/>
  <c r="D414" i="1"/>
  <c r="D415" i="1"/>
  <c r="N412" i="1"/>
  <c r="N183" i="1"/>
  <c r="N237" i="1"/>
  <c r="N167" i="1"/>
  <c r="N232" i="1"/>
  <c r="N471" i="1"/>
  <c r="N637" i="1"/>
  <c r="N252" i="1"/>
  <c r="N247" i="1"/>
  <c r="N257" i="1"/>
  <c r="N129" i="1"/>
  <c r="N219" i="1"/>
  <c r="N267" i="1"/>
  <c r="N577" i="1"/>
  <c r="N242" i="1"/>
  <c r="N262" i="1"/>
  <c r="N600" i="1"/>
  <c r="N550" i="1"/>
  <c r="N405" i="1"/>
  <c r="N551" i="1"/>
  <c r="N558" i="1"/>
  <c r="N149" i="1"/>
  <c r="N204" i="1"/>
  <c r="N552" i="1"/>
  <c r="N205" i="1"/>
  <c r="N553" i="1"/>
  <c r="N206" i="1"/>
  <c r="N554" i="1"/>
  <c r="N634" i="1"/>
  <c r="N555" i="1"/>
  <c r="N635" i="1"/>
  <c r="N556" i="1"/>
  <c r="C330" i="1"/>
  <c r="C329" i="1"/>
  <c r="C328" i="1"/>
  <c r="C327" i="1"/>
  <c r="C326" i="1"/>
  <c r="F560" i="1"/>
  <c r="F561" i="1" s="1"/>
  <c r="H560" i="1"/>
  <c r="H561" i="1" s="1"/>
  <c r="N630" i="1" l="1"/>
  <c r="N203" i="1"/>
  <c r="N549" i="1"/>
  <c r="F637" i="1"/>
  <c r="F617" i="1"/>
  <c r="F587" i="1"/>
  <c r="F586" i="1"/>
  <c r="F585" i="1"/>
  <c r="F584" i="1"/>
  <c r="F583" i="1"/>
  <c r="F581" i="1"/>
  <c r="F580" i="1"/>
  <c r="F579" i="1"/>
  <c r="F557" i="1"/>
  <c r="F535" i="1"/>
  <c r="F493" i="1"/>
  <c r="F485" i="1"/>
  <c r="F38" i="1" s="1"/>
  <c r="F480" i="1"/>
  <c r="F483" i="1" s="1"/>
  <c r="F477" i="1"/>
  <c r="F476" i="1"/>
  <c r="F475" i="1"/>
  <c r="F474" i="1"/>
  <c r="F473" i="1"/>
  <c r="F472" i="1"/>
  <c r="F445" i="1"/>
  <c r="F409" i="1"/>
  <c r="F408" i="1"/>
  <c r="F407" i="1"/>
  <c r="F406" i="1"/>
  <c r="F396" i="1"/>
  <c r="F395" i="1"/>
  <c r="F394" i="1"/>
  <c r="F379" i="1"/>
  <c r="F378" i="1"/>
  <c r="F377" i="1"/>
  <c r="F376" i="1"/>
  <c r="F375" i="1"/>
  <c r="F374" i="1"/>
  <c r="F373" i="1"/>
  <c r="F347" i="1"/>
  <c r="F263" i="1"/>
  <c r="F258" i="1"/>
  <c r="F253" i="1"/>
  <c r="F248" i="1"/>
  <c r="F243" i="1"/>
  <c r="F238" i="1"/>
  <c r="F233" i="1"/>
  <c r="F224" i="1"/>
  <c r="F223" i="1"/>
  <c r="F222" i="1"/>
  <c r="F221" i="1"/>
  <c r="F220" i="1"/>
  <c r="F197" i="1"/>
  <c r="F206" i="1" s="1"/>
  <c r="F189" i="1"/>
  <c r="F188" i="1"/>
  <c r="F187" i="1"/>
  <c r="F186" i="1"/>
  <c r="F185" i="1"/>
  <c r="F184" i="1"/>
  <c r="F171" i="1"/>
  <c r="F170" i="1"/>
  <c r="F169" i="1"/>
  <c r="F168" i="1"/>
  <c r="F158" i="1"/>
  <c r="F157" i="1"/>
  <c r="F156" i="1"/>
  <c r="F155" i="1"/>
  <c r="F154" i="1"/>
  <c r="F153" i="1"/>
  <c r="F152" i="1"/>
  <c r="F151" i="1"/>
  <c r="F150" i="1"/>
  <c r="F135" i="1"/>
  <c r="F134" i="1"/>
  <c r="F133" i="1"/>
  <c r="F132" i="1"/>
  <c r="F131" i="1"/>
  <c r="F55" i="1"/>
  <c r="F109" i="1"/>
  <c r="F108" i="1"/>
  <c r="F107" i="1"/>
  <c r="F106" i="1"/>
  <c r="F105" i="1"/>
  <c r="F104" i="1"/>
  <c r="F103" i="1"/>
  <c r="F102" i="1"/>
  <c r="F99" i="1"/>
  <c r="F98" i="1"/>
  <c r="F97" i="1"/>
  <c r="F96" i="1"/>
  <c r="F95" i="1"/>
  <c r="F90" i="1"/>
  <c r="F89" i="1"/>
  <c r="F88" i="1"/>
  <c r="F87" i="1"/>
  <c r="F86" i="1"/>
  <c r="F83" i="1"/>
  <c r="F82" i="1"/>
  <c r="F81" i="1"/>
  <c r="F80" i="1"/>
  <c r="F79" i="1"/>
  <c r="F78" i="1"/>
  <c r="F75" i="1"/>
  <c r="F73" i="1"/>
  <c r="F72" i="1"/>
  <c r="F71" i="1"/>
  <c r="F70" i="1"/>
  <c r="F69" i="1"/>
  <c r="F68" i="1"/>
  <c r="F65" i="1"/>
  <c r="F64" i="1"/>
  <c r="F63" i="1"/>
  <c r="F62" i="1"/>
  <c r="F61" i="1"/>
  <c r="F60" i="1"/>
  <c r="F59" i="1"/>
  <c r="F58" i="1"/>
  <c r="F57" i="1"/>
  <c r="F56" i="1"/>
  <c r="F52" i="1"/>
  <c r="F51" i="1"/>
  <c r="F50" i="1"/>
  <c r="F45" i="1"/>
  <c r="F44" i="1"/>
  <c r="F43" i="1"/>
  <c r="F42" i="1"/>
  <c r="F41" i="1"/>
  <c r="F37" i="1"/>
  <c r="F36" i="1"/>
  <c r="F33" i="1"/>
  <c r="F28" i="1"/>
  <c r="F23" i="1"/>
  <c r="F17" i="1"/>
  <c r="F577" i="1" l="1"/>
  <c r="F372" i="1"/>
  <c r="F18" i="1"/>
  <c r="F11" i="1"/>
  <c r="F558" i="1"/>
  <c r="F555" i="1"/>
  <c r="F49" i="1"/>
  <c r="F219" i="1"/>
  <c r="F262" i="1"/>
  <c r="F167" i="1"/>
  <c r="F405" i="1"/>
  <c r="F554" i="1"/>
  <c r="F634" i="1"/>
  <c r="F635" i="1"/>
  <c r="F636" i="1"/>
  <c r="F550" i="1"/>
  <c r="F553" i="1"/>
  <c r="F488" i="1"/>
  <c r="F471" i="1"/>
  <c r="F257" i="1"/>
  <c r="F252" i="1"/>
  <c r="F247" i="1"/>
  <c r="F242" i="1"/>
  <c r="F237" i="1"/>
  <c r="F232" i="1"/>
  <c r="F101" i="1"/>
  <c r="F94" i="1"/>
  <c r="F204" i="1"/>
  <c r="F207" i="1"/>
  <c r="F183" i="1"/>
  <c r="F149" i="1"/>
  <c r="F54" i="1"/>
  <c r="F12" i="1"/>
  <c r="F205" i="1"/>
  <c r="F551" i="1"/>
  <c r="F130" i="1"/>
  <c r="F129" i="1" s="1"/>
  <c r="F552" i="1"/>
  <c r="F556" i="1"/>
  <c r="F630" i="1" l="1"/>
  <c r="F203" i="1"/>
  <c r="F549" i="1"/>
  <c r="D645" i="1"/>
  <c r="D644" i="1"/>
  <c r="D643" i="1"/>
  <c r="D330" i="1"/>
  <c r="D329" i="1"/>
  <c r="D328" i="1"/>
  <c r="D327" i="1"/>
  <c r="D326" i="1"/>
  <c r="M109" i="1"/>
  <c r="L109" i="1"/>
  <c r="J109" i="1"/>
  <c r="N109" i="1"/>
  <c r="K109" i="1"/>
  <c r="I109" i="1"/>
  <c r="G109" i="1"/>
  <c r="E109" i="1"/>
  <c r="H109" i="1"/>
  <c r="M108" i="1"/>
  <c r="L108" i="1"/>
  <c r="J108" i="1"/>
  <c r="N108" i="1"/>
  <c r="K108" i="1"/>
  <c r="I108" i="1"/>
  <c r="G108" i="1"/>
  <c r="E108" i="1"/>
  <c r="H108" i="1"/>
  <c r="M107" i="1"/>
  <c r="L107" i="1"/>
  <c r="J107" i="1"/>
  <c r="N107" i="1"/>
  <c r="K107" i="1"/>
  <c r="I107" i="1"/>
  <c r="G107" i="1"/>
  <c r="E107" i="1"/>
  <c r="H107" i="1"/>
  <c r="M106" i="1"/>
  <c r="L106" i="1"/>
  <c r="J106" i="1"/>
  <c r="N106" i="1"/>
  <c r="K106" i="1"/>
  <c r="I106" i="1"/>
  <c r="G106" i="1"/>
  <c r="E106" i="1"/>
  <c r="H106" i="1"/>
  <c r="M105" i="1"/>
  <c r="L105" i="1"/>
  <c r="J105" i="1"/>
  <c r="N105" i="1"/>
  <c r="K105" i="1"/>
  <c r="I105" i="1"/>
  <c r="G105" i="1"/>
  <c r="E105" i="1"/>
  <c r="H105" i="1"/>
  <c r="M104" i="1"/>
  <c r="L104" i="1"/>
  <c r="J104" i="1"/>
  <c r="N104" i="1"/>
  <c r="K104" i="1"/>
  <c r="I104" i="1"/>
  <c r="G104" i="1"/>
  <c r="E104" i="1"/>
  <c r="H104" i="1"/>
  <c r="M103" i="1"/>
  <c r="L103" i="1"/>
  <c r="J103" i="1"/>
  <c r="N103" i="1"/>
  <c r="K103" i="1"/>
  <c r="I103" i="1"/>
  <c r="G103" i="1"/>
  <c r="E103" i="1"/>
  <c r="H103" i="1"/>
  <c r="M102" i="1"/>
  <c r="L102" i="1"/>
  <c r="J102" i="1"/>
  <c r="N102" i="1"/>
  <c r="K102" i="1"/>
  <c r="I102" i="1"/>
  <c r="G102" i="1"/>
  <c r="E102" i="1"/>
  <c r="H102" i="1"/>
  <c r="M99" i="1"/>
  <c r="L99" i="1"/>
  <c r="J99" i="1"/>
  <c r="N99" i="1"/>
  <c r="K99" i="1"/>
  <c r="I99" i="1"/>
  <c r="G99" i="1"/>
  <c r="E99" i="1"/>
  <c r="H99" i="1"/>
  <c r="M98" i="1"/>
  <c r="L98" i="1"/>
  <c r="J98" i="1"/>
  <c r="N98" i="1"/>
  <c r="K98" i="1"/>
  <c r="I98" i="1"/>
  <c r="G98" i="1"/>
  <c r="E98" i="1"/>
  <c r="H98" i="1"/>
  <c r="M97" i="1"/>
  <c r="L97" i="1"/>
  <c r="J97" i="1"/>
  <c r="N97" i="1"/>
  <c r="K97" i="1"/>
  <c r="I97" i="1"/>
  <c r="G97" i="1"/>
  <c r="E97" i="1"/>
  <c r="H97" i="1"/>
  <c r="M96" i="1"/>
  <c r="L96" i="1"/>
  <c r="J96" i="1"/>
  <c r="N96" i="1"/>
  <c r="K96" i="1"/>
  <c r="I96" i="1"/>
  <c r="G96" i="1"/>
  <c r="E96" i="1"/>
  <c r="H96" i="1"/>
  <c r="M95" i="1"/>
  <c r="L95" i="1"/>
  <c r="J95" i="1"/>
  <c r="N95" i="1"/>
  <c r="K95" i="1"/>
  <c r="I95" i="1"/>
  <c r="G95" i="1"/>
  <c r="E95" i="1"/>
  <c r="H95" i="1"/>
  <c r="M90" i="1"/>
  <c r="L90" i="1"/>
  <c r="J90" i="1"/>
  <c r="N90" i="1"/>
  <c r="I90" i="1"/>
  <c r="G90" i="1"/>
  <c r="E90" i="1"/>
  <c r="H90" i="1"/>
  <c r="M89" i="1"/>
  <c r="L89" i="1"/>
  <c r="J89" i="1"/>
  <c r="N89" i="1"/>
  <c r="I89" i="1"/>
  <c r="G89" i="1"/>
  <c r="E89" i="1"/>
  <c r="H89" i="1"/>
  <c r="M88" i="1"/>
  <c r="L88" i="1"/>
  <c r="J88" i="1"/>
  <c r="N88" i="1"/>
  <c r="I88" i="1"/>
  <c r="G88" i="1"/>
  <c r="E88" i="1"/>
  <c r="H88" i="1"/>
  <c r="M87" i="1"/>
  <c r="L87" i="1"/>
  <c r="J87" i="1"/>
  <c r="N87" i="1"/>
  <c r="I87" i="1"/>
  <c r="G87" i="1"/>
  <c r="E87" i="1"/>
  <c r="H87" i="1"/>
  <c r="M86" i="1"/>
  <c r="L86" i="1"/>
  <c r="J86" i="1"/>
  <c r="N86" i="1"/>
  <c r="I86" i="1"/>
  <c r="G86" i="1"/>
  <c r="E86" i="1"/>
  <c r="H86" i="1"/>
  <c r="M83" i="1"/>
  <c r="L83" i="1"/>
  <c r="J83" i="1"/>
  <c r="N83" i="1"/>
  <c r="I83" i="1"/>
  <c r="G83" i="1"/>
  <c r="E83" i="1"/>
  <c r="H83" i="1"/>
  <c r="M82" i="1"/>
  <c r="L82" i="1"/>
  <c r="J82" i="1"/>
  <c r="N82" i="1"/>
  <c r="I82" i="1"/>
  <c r="G82" i="1"/>
  <c r="E82" i="1"/>
  <c r="H82" i="1"/>
  <c r="M81" i="1"/>
  <c r="L81" i="1"/>
  <c r="J81" i="1"/>
  <c r="N81" i="1"/>
  <c r="I81" i="1"/>
  <c r="G81" i="1"/>
  <c r="E81" i="1"/>
  <c r="H81" i="1"/>
  <c r="M80" i="1"/>
  <c r="L80" i="1"/>
  <c r="J80" i="1"/>
  <c r="N80" i="1"/>
  <c r="I80" i="1"/>
  <c r="G80" i="1"/>
  <c r="E80" i="1"/>
  <c r="H80" i="1"/>
  <c r="M79" i="1"/>
  <c r="L79" i="1"/>
  <c r="J79" i="1"/>
  <c r="N79" i="1"/>
  <c r="I79" i="1"/>
  <c r="G79" i="1"/>
  <c r="E79" i="1"/>
  <c r="H79" i="1"/>
  <c r="M78" i="1"/>
  <c r="L78" i="1"/>
  <c r="J78" i="1"/>
  <c r="N78" i="1"/>
  <c r="I78" i="1"/>
  <c r="G78" i="1"/>
  <c r="E78" i="1"/>
  <c r="H78" i="1"/>
  <c r="M75" i="1"/>
  <c r="L75" i="1"/>
  <c r="J75" i="1"/>
  <c r="I75" i="1"/>
  <c r="G75" i="1"/>
  <c r="E75" i="1"/>
  <c r="H75" i="1"/>
  <c r="M73" i="1"/>
  <c r="L73" i="1"/>
  <c r="J73" i="1"/>
  <c r="N73" i="1"/>
  <c r="I73" i="1"/>
  <c r="G73" i="1"/>
  <c r="E73" i="1"/>
  <c r="H73" i="1"/>
  <c r="M72" i="1"/>
  <c r="L72" i="1"/>
  <c r="J72" i="1"/>
  <c r="N72" i="1"/>
  <c r="I72" i="1"/>
  <c r="G72" i="1"/>
  <c r="E72" i="1"/>
  <c r="H72" i="1"/>
  <c r="M71" i="1"/>
  <c r="L71" i="1"/>
  <c r="J71" i="1"/>
  <c r="N71" i="1"/>
  <c r="I71" i="1"/>
  <c r="G71" i="1"/>
  <c r="E71" i="1"/>
  <c r="H71" i="1"/>
  <c r="M70" i="1"/>
  <c r="L70" i="1"/>
  <c r="J70" i="1"/>
  <c r="N70" i="1"/>
  <c r="I70" i="1"/>
  <c r="G70" i="1"/>
  <c r="E70" i="1"/>
  <c r="H70" i="1"/>
  <c r="M69" i="1"/>
  <c r="L69" i="1"/>
  <c r="J69" i="1"/>
  <c r="N69" i="1"/>
  <c r="I69" i="1"/>
  <c r="G69" i="1"/>
  <c r="E69" i="1"/>
  <c r="H69" i="1"/>
  <c r="M68" i="1"/>
  <c r="L68" i="1"/>
  <c r="J68" i="1"/>
  <c r="N68" i="1"/>
  <c r="I68" i="1"/>
  <c r="G68" i="1"/>
  <c r="E68" i="1"/>
  <c r="H68" i="1"/>
  <c r="M65" i="1"/>
  <c r="L65" i="1"/>
  <c r="J65" i="1"/>
  <c r="N65" i="1"/>
  <c r="I65" i="1"/>
  <c r="G65" i="1"/>
  <c r="E65" i="1"/>
  <c r="H65" i="1"/>
  <c r="M64" i="1"/>
  <c r="L64" i="1"/>
  <c r="J64" i="1"/>
  <c r="N64" i="1"/>
  <c r="I64" i="1"/>
  <c r="G64" i="1"/>
  <c r="E64" i="1"/>
  <c r="H64" i="1"/>
  <c r="M63" i="1"/>
  <c r="L63" i="1"/>
  <c r="J63" i="1"/>
  <c r="N63" i="1"/>
  <c r="I63" i="1"/>
  <c r="G63" i="1"/>
  <c r="E63" i="1"/>
  <c r="H63" i="1"/>
  <c r="M62" i="1"/>
  <c r="L62" i="1"/>
  <c r="J62" i="1"/>
  <c r="N62" i="1"/>
  <c r="I62" i="1"/>
  <c r="G62" i="1"/>
  <c r="E62" i="1"/>
  <c r="H62" i="1"/>
  <c r="M61" i="1"/>
  <c r="L61" i="1"/>
  <c r="J61" i="1"/>
  <c r="N61" i="1"/>
  <c r="I61" i="1"/>
  <c r="G61" i="1"/>
  <c r="E61" i="1"/>
  <c r="H61" i="1"/>
  <c r="M60" i="1"/>
  <c r="L60" i="1"/>
  <c r="J60" i="1"/>
  <c r="N60" i="1"/>
  <c r="I60" i="1"/>
  <c r="G60" i="1"/>
  <c r="E60" i="1"/>
  <c r="H60" i="1"/>
  <c r="M59" i="1"/>
  <c r="L59" i="1"/>
  <c r="J59" i="1"/>
  <c r="N59" i="1"/>
  <c r="I59" i="1"/>
  <c r="G59" i="1"/>
  <c r="E59" i="1"/>
  <c r="H59" i="1"/>
  <c r="M58" i="1"/>
  <c r="L58" i="1"/>
  <c r="J58" i="1"/>
  <c r="N58" i="1"/>
  <c r="I58" i="1"/>
  <c r="G58" i="1"/>
  <c r="E58" i="1"/>
  <c r="H58" i="1"/>
  <c r="M57" i="1"/>
  <c r="L57" i="1"/>
  <c r="J57" i="1"/>
  <c r="N57" i="1"/>
  <c r="I57" i="1"/>
  <c r="G57" i="1"/>
  <c r="E57" i="1"/>
  <c r="H57" i="1"/>
  <c r="M56" i="1"/>
  <c r="L56" i="1"/>
  <c r="J56" i="1"/>
  <c r="N56" i="1"/>
  <c r="I56" i="1"/>
  <c r="G56" i="1"/>
  <c r="E56" i="1"/>
  <c r="H56" i="1"/>
  <c r="M52" i="1"/>
  <c r="L52" i="1"/>
  <c r="J52" i="1"/>
  <c r="N52" i="1"/>
  <c r="I52" i="1"/>
  <c r="G52" i="1"/>
  <c r="E52" i="1"/>
  <c r="H52" i="1"/>
  <c r="M51" i="1"/>
  <c r="L51" i="1"/>
  <c r="J51" i="1"/>
  <c r="N51" i="1"/>
  <c r="I51" i="1"/>
  <c r="G51" i="1"/>
  <c r="E51" i="1"/>
  <c r="H51" i="1"/>
  <c r="M50" i="1"/>
  <c r="L50" i="1"/>
  <c r="J50" i="1"/>
  <c r="N50" i="1"/>
  <c r="I50" i="1"/>
  <c r="G50" i="1"/>
  <c r="E50" i="1"/>
  <c r="H50" i="1"/>
  <c r="M45" i="1"/>
  <c r="L45" i="1"/>
  <c r="J45" i="1"/>
  <c r="N45" i="1"/>
  <c r="K45" i="1"/>
  <c r="I45" i="1"/>
  <c r="G45" i="1"/>
  <c r="E45" i="1"/>
  <c r="H45" i="1"/>
  <c r="M44" i="1"/>
  <c r="L44" i="1"/>
  <c r="J44" i="1"/>
  <c r="N44" i="1"/>
  <c r="K44" i="1"/>
  <c r="I44" i="1"/>
  <c r="G44" i="1"/>
  <c r="E44" i="1"/>
  <c r="H44" i="1"/>
  <c r="M43" i="1"/>
  <c r="L43" i="1"/>
  <c r="J43" i="1"/>
  <c r="N43" i="1"/>
  <c r="K43" i="1"/>
  <c r="I43" i="1"/>
  <c r="G43" i="1"/>
  <c r="E43" i="1"/>
  <c r="H43" i="1"/>
  <c r="M42" i="1"/>
  <c r="L42" i="1"/>
  <c r="J42" i="1"/>
  <c r="N42" i="1"/>
  <c r="K42" i="1"/>
  <c r="I42" i="1"/>
  <c r="G42" i="1"/>
  <c r="E42" i="1"/>
  <c r="H42" i="1"/>
  <c r="M41" i="1"/>
  <c r="L41" i="1"/>
  <c r="J41" i="1"/>
  <c r="N41" i="1"/>
  <c r="K41" i="1"/>
  <c r="I41" i="1"/>
  <c r="G41" i="1"/>
  <c r="E41" i="1"/>
  <c r="H41" i="1"/>
  <c r="M37" i="1"/>
  <c r="L37" i="1"/>
  <c r="J37" i="1"/>
  <c r="N37" i="1"/>
  <c r="K37" i="1"/>
  <c r="I37" i="1"/>
  <c r="G37" i="1"/>
  <c r="E37" i="1"/>
  <c r="H37" i="1"/>
  <c r="M36" i="1"/>
  <c r="L36" i="1"/>
  <c r="N36" i="1"/>
  <c r="I36" i="1"/>
  <c r="G36" i="1"/>
  <c r="E36" i="1"/>
  <c r="H36" i="1"/>
  <c r="M33" i="1"/>
  <c r="L33" i="1"/>
  <c r="J33" i="1"/>
  <c r="N33" i="1"/>
  <c r="K33" i="1"/>
  <c r="I33" i="1"/>
  <c r="G33" i="1"/>
  <c r="E33" i="1"/>
  <c r="H33" i="1"/>
  <c r="M28" i="1"/>
  <c r="L28" i="1"/>
  <c r="J28" i="1"/>
  <c r="N28" i="1"/>
  <c r="I28" i="1"/>
  <c r="G28" i="1"/>
  <c r="E28" i="1"/>
  <c r="H28" i="1"/>
  <c r="L23" i="1"/>
  <c r="J23" i="1"/>
  <c r="G23" i="1"/>
  <c r="E23" i="1"/>
  <c r="H23" i="1"/>
  <c r="M17" i="1"/>
  <c r="L17" i="1"/>
  <c r="J17" i="1"/>
  <c r="N17" i="1"/>
  <c r="I17" i="1"/>
  <c r="G17" i="1"/>
  <c r="E17" i="1"/>
  <c r="H17" i="1"/>
  <c r="L654" i="1"/>
  <c r="J654" i="1"/>
  <c r="G654" i="1"/>
  <c r="E654" i="1"/>
  <c r="J652" i="1"/>
  <c r="G652" i="1"/>
  <c r="E652" i="1"/>
  <c r="M634" i="1"/>
  <c r="L636" i="1"/>
  <c r="J636" i="1"/>
  <c r="K637" i="1"/>
  <c r="I637" i="1"/>
  <c r="G635" i="1"/>
  <c r="E635" i="1"/>
  <c r="M617" i="1"/>
  <c r="L617" i="1"/>
  <c r="J617" i="1"/>
  <c r="K617" i="1"/>
  <c r="I617" i="1"/>
  <c r="G617" i="1"/>
  <c r="E617" i="1"/>
  <c r="H617" i="1"/>
  <c r="M610" i="1"/>
  <c r="L610" i="1"/>
  <c r="J610" i="1"/>
  <c r="K610" i="1"/>
  <c r="M609" i="1"/>
  <c r="L609" i="1"/>
  <c r="J609" i="1"/>
  <c r="K609" i="1"/>
  <c r="M608" i="1"/>
  <c r="L608" i="1"/>
  <c r="J608" i="1"/>
  <c r="K608" i="1"/>
  <c r="M607" i="1"/>
  <c r="L607" i="1"/>
  <c r="J607" i="1"/>
  <c r="K607" i="1"/>
  <c r="M606" i="1"/>
  <c r="L606" i="1"/>
  <c r="J606" i="1"/>
  <c r="K606" i="1"/>
  <c r="M605" i="1"/>
  <c r="L605" i="1"/>
  <c r="J605" i="1"/>
  <c r="K605" i="1"/>
  <c r="M604" i="1"/>
  <c r="L604" i="1"/>
  <c r="J604" i="1"/>
  <c r="K604" i="1"/>
  <c r="M603" i="1"/>
  <c r="L603" i="1"/>
  <c r="J603" i="1"/>
  <c r="K603" i="1"/>
  <c r="M602" i="1"/>
  <c r="L602" i="1"/>
  <c r="J602" i="1"/>
  <c r="K602" i="1"/>
  <c r="M601" i="1"/>
  <c r="L601" i="1"/>
  <c r="J601" i="1"/>
  <c r="K601" i="1"/>
  <c r="M587" i="1"/>
  <c r="L587" i="1"/>
  <c r="J587" i="1"/>
  <c r="K587" i="1"/>
  <c r="G587" i="1"/>
  <c r="M586" i="1"/>
  <c r="L586" i="1"/>
  <c r="J586" i="1"/>
  <c r="K586" i="1"/>
  <c r="G586" i="1"/>
  <c r="M585" i="1"/>
  <c r="L585" i="1"/>
  <c r="J585" i="1"/>
  <c r="K585" i="1"/>
  <c r="G585" i="1"/>
  <c r="M584" i="1"/>
  <c r="L584" i="1"/>
  <c r="J584" i="1"/>
  <c r="K584" i="1"/>
  <c r="G584" i="1"/>
  <c r="M583" i="1"/>
  <c r="L583" i="1"/>
  <c r="J583" i="1"/>
  <c r="K583" i="1"/>
  <c r="M582" i="1"/>
  <c r="L582" i="1"/>
  <c r="J582" i="1"/>
  <c r="K582" i="1"/>
  <c r="G582" i="1"/>
  <c r="M581" i="1"/>
  <c r="L581" i="1"/>
  <c r="J581" i="1"/>
  <c r="K581" i="1"/>
  <c r="G581" i="1"/>
  <c r="M580" i="1"/>
  <c r="L580" i="1"/>
  <c r="J580" i="1"/>
  <c r="K580" i="1"/>
  <c r="G580" i="1"/>
  <c r="M579" i="1"/>
  <c r="L579" i="1"/>
  <c r="J579" i="1"/>
  <c r="K579" i="1"/>
  <c r="G579" i="1"/>
  <c r="M578" i="1"/>
  <c r="L578" i="1"/>
  <c r="J578" i="1"/>
  <c r="K578" i="1"/>
  <c r="G578" i="1"/>
  <c r="L560" i="1"/>
  <c r="L561" i="1" s="1"/>
  <c r="J560" i="1"/>
  <c r="J561" i="1" s="1"/>
  <c r="K560" i="1"/>
  <c r="K561" i="1" s="1"/>
  <c r="I560" i="1"/>
  <c r="I561" i="1" s="1"/>
  <c r="G560" i="1"/>
  <c r="G561" i="1" s="1"/>
  <c r="M557" i="1"/>
  <c r="L557" i="1"/>
  <c r="J552" i="1"/>
  <c r="K558" i="1"/>
  <c r="I553" i="1"/>
  <c r="G556" i="1"/>
  <c r="E551" i="1"/>
  <c r="M535" i="1"/>
  <c r="L535" i="1"/>
  <c r="J535" i="1"/>
  <c r="K535" i="1"/>
  <c r="I535" i="1"/>
  <c r="G535" i="1"/>
  <c r="E535" i="1"/>
  <c r="H535" i="1"/>
  <c r="M493" i="1"/>
  <c r="L493" i="1"/>
  <c r="J493" i="1"/>
  <c r="K493" i="1"/>
  <c r="I493" i="1"/>
  <c r="G493" i="1"/>
  <c r="E493" i="1"/>
  <c r="H493" i="1"/>
  <c r="M485" i="1"/>
  <c r="M488" i="1" s="1"/>
  <c r="L485" i="1"/>
  <c r="L488" i="1" s="1"/>
  <c r="J485" i="1"/>
  <c r="N38" i="1"/>
  <c r="K485" i="1"/>
  <c r="K38" i="1" s="1"/>
  <c r="I485" i="1"/>
  <c r="I488" i="1" s="1"/>
  <c r="G485" i="1"/>
  <c r="G38" i="1" s="1"/>
  <c r="E485" i="1"/>
  <c r="H485" i="1"/>
  <c r="M480" i="1"/>
  <c r="M483" i="1" s="1"/>
  <c r="L480" i="1"/>
  <c r="L483" i="1" s="1"/>
  <c r="J480" i="1"/>
  <c r="K480" i="1"/>
  <c r="I480" i="1"/>
  <c r="I483" i="1" s="1"/>
  <c r="G480" i="1"/>
  <c r="G483" i="1" s="1"/>
  <c r="E480" i="1"/>
  <c r="H480" i="1"/>
  <c r="M477" i="1"/>
  <c r="L477" i="1"/>
  <c r="J477" i="1"/>
  <c r="K477" i="1"/>
  <c r="I477" i="1"/>
  <c r="G477" i="1"/>
  <c r="E477" i="1"/>
  <c r="H477" i="1"/>
  <c r="M476" i="1"/>
  <c r="L476" i="1"/>
  <c r="J476" i="1"/>
  <c r="K476" i="1"/>
  <c r="I476" i="1"/>
  <c r="G476" i="1"/>
  <c r="E476" i="1"/>
  <c r="H476" i="1"/>
  <c r="M475" i="1"/>
  <c r="L475" i="1"/>
  <c r="J475" i="1"/>
  <c r="K475" i="1"/>
  <c r="I475" i="1"/>
  <c r="G475" i="1"/>
  <c r="E475" i="1"/>
  <c r="H475" i="1"/>
  <c r="M474" i="1"/>
  <c r="L474" i="1"/>
  <c r="J474" i="1"/>
  <c r="K474" i="1"/>
  <c r="I474" i="1"/>
  <c r="G474" i="1"/>
  <c r="E474" i="1"/>
  <c r="H474" i="1"/>
  <c r="M473" i="1"/>
  <c r="L473" i="1"/>
  <c r="J473" i="1"/>
  <c r="K473" i="1"/>
  <c r="I473" i="1"/>
  <c r="G473" i="1"/>
  <c r="E473" i="1"/>
  <c r="H473" i="1"/>
  <c r="M472" i="1"/>
  <c r="L472" i="1"/>
  <c r="J472" i="1"/>
  <c r="K472" i="1"/>
  <c r="I472" i="1"/>
  <c r="G472" i="1"/>
  <c r="E472" i="1"/>
  <c r="H472" i="1"/>
  <c r="M454" i="1"/>
  <c r="L454" i="1"/>
  <c r="J454" i="1"/>
  <c r="K454" i="1"/>
  <c r="I454" i="1"/>
  <c r="G454" i="1"/>
  <c r="E454" i="1"/>
  <c r="H454" i="1"/>
  <c r="M452" i="1"/>
  <c r="L452" i="1"/>
  <c r="J452" i="1"/>
  <c r="K452" i="1"/>
  <c r="I452" i="1"/>
  <c r="G452" i="1"/>
  <c r="E452" i="1"/>
  <c r="H452" i="1"/>
  <c r="M445" i="1"/>
  <c r="L445" i="1"/>
  <c r="J445" i="1"/>
  <c r="K445" i="1"/>
  <c r="I445" i="1"/>
  <c r="G445" i="1"/>
  <c r="E445" i="1"/>
  <c r="H445" i="1"/>
  <c r="M409" i="1"/>
  <c r="L409" i="1"/>
  <c r="J409" i="1"/>
  <c r="K409" i="1"/>
  <c r="I409" i="1"/>
  <c r="G409" i="1"/>
  <c r="E409" i="1"/>
  <c r="H409" i="1"/>
  <c r="M408" i="1"/>
  <c r="L408" i="1"/>
  <c r="J408" i="1"/>
  <c r="K408" i="1"/>
  <c r="I408" i="1"/>
  <c r="G408" i="1"/>
  <c r="E408" i="1"/>
  <c r="H408" i="1"/>
  <c r="M407" i="1"/>
  <c r="L407" i="1"/>
  <c r="J407" i="1"/>
  <c r="K407" i="1"/>
  <c r="I407" i="1"/>
  <c r="G407" i="1"/>
  <c r="E407" i="1"/>
  <c r="H407" i="1"/>
  <c r="M406" i="1"/>
  <c r="L406" i="1"/>
  <c r="J406" i="1"/>
  <c r="K406" i="1"/>
  <c r="I406" i="1"/>
  <c r="G406" i="1"/>
  <c r="E406" i="1"/>
  <c r="H406" i="1"/>
  <c r="M396" i="1"/>
  <c r="L396" i="1"/>
  <c r="J396" i="1"/>
  <c r="K396" i="1"/>
  <c r="I396" i="1"/>
  <c r="G396" i="1"/>
  <c r="E396" i="1"/>
  <c r="H396" i="1"/>
  <c r="M395" i="1"/>
  <c r="L395" i="1"/>
  <c r="J395" i="1"/>
  <c r="K395" i="1"/>
  <c r="I395" i="1"/>
  <c r="G395" i="1"/>
  <c r="E395" i="1"/>
  <c r="H395" i="1"/>
  <c r="M394" i="1"/>
  <c r="L394" i="1"/>
  <c r="J394" i="1"/>
  <c r="K394" i="1"/>
  <c r="I394" i="1"/>
  <c r="G394" i="1"/>
  <c r="E394" i="1"/>
  <c r="H394" i="1"/>
  <c r="M379" i="1"/>
  <c r="L379" i="1"/>
  <c r="J379" i="1"/>
  <c r="K379" i="1"/>
  <c r="I379" i="1"/>
  <c r="G379" i="1"/>
  <c r="E379" i="1"/>
  <c r="H379" i="1"/>
  <c r="M378" i="1"/>
  <c r="L378" i="1"/>
  <c r="J378" i="1"/>
  <c r="K378" i="1"/>
  <c r="I378" i="1"/>
  <c r="G378" i="1"/>
  <c r="E378" i="1"/>
  <c r="H378" i="1"/>
  <c r="M377" i="1"/>
  <c r="L377" i="1"/>
  <c r="J377" i="1"/>
  <c r="K377" i="1"/>
  <c r="I377" i="1"/>
  <c r="G377" i="1"/>
  <c r="E377" i="1"/>
  <c r="H377" i="1"/>
  <c r="M376" i="1"/>
  <c r="L376" i="1"/>
  <c r="J376" i="1"/>
  <c r="K376" i="1"/>
  <c r="I376" i="1"/>
  <c r="G376" i="1"/>
  <c r="E376" i="1"/>
  <c r="H376" i="1"/>
  <c r="M375" i="1"/>
  <c r="L375" i="1"/>
  <c r="J375" i="1"/>
  <c r="K375" i="1"/>
  <c r="I375" i="1"/>
  <c r="G375" i="1"/>
  <c r="E375" i="1"/>
  <c r="H375" i="1"/>
  <c r="M374" i="1"/>
  <c r="L374" i="1"/>
  <c r="J374" i="1"/>
  <c r="K374" i="1"/>
  <c r="G374" i="1"/>
  <c r="E374" i="1"/>
  <c r="H374" i="1"/>
  <c r="M373" i="1"/>
  <c r="L373" i="1"/>
  <c r="J373" i="1"/>
  <c r="K373" i="1"/>
  <c r="I373" i="1"/>
  <c r="G373" i="1"/>
  <c r="E373" i="1"/>
  <c r="H373" i="1"/>
  <c r="M347" i="1"/>
  <c r="L347" i="1"/>
  <c r="J347" i="1"/>
  <c r="K347" i="1"/>
  <c r="I347" i="1"/>
  <c r="G347" i="1"/>
  <c r="E347" i="1"/>
  <c r="H347" i="1"/>
  <c r="M268" i="1"/>
  <c r="K268" i="1"/>
  <c r="I268" i="1"/>
  <c r="E268" i="1"/>
  <c r="M263" i="1"/>
  <c r="L263" i="1"/>
  <c r="J263" i="1"/>
  <c r="K263" i="1"/>
  <c r="I263" i="1"/>
  <c r="G263" i="1"/>
  <c r="E263" i="1"/>
  <c r="H263" i="1"/>
  <c r="M258" i="1"/>
  <c r="L258" i="1"/>
  <c r="J258" i="1"/>
  <c r="K258" i="1"/>
  <c r="I258" i="1"/>
  <c r="G258" i="1"/>
  <c r="E258" i="1"/>
  <c r="H258" i="1"/>
  <c r="M253" i="1"/>
  <c r="L253" i="1"/>
  <c r="J253" i="1"/>
  <c r="K253" i="1"/>
  <c r="I253" i="1"/>
  <c r="G253" i="1"/>
  <c r="E253" i="1"/>
  <c r="H253" i="1"/>
  <c r="M248" i="1"/>
  <c r="L248" i="1"/>
  <c r="J248" i="1"/>
  <c r="K248" i="1"/>
  <c r="I248" i="1"/>
  <c r="G248" i="1"/>
  <c r="E248" i="1"/>
  <c r="H248" i="1"/>
  <c r="M243" i="1"/>
  <c r="L243" i="1"/>
  <c r="J243" i="1"/>
  <c r="K243" i="1"/>
  <c r="I243" i="1"/>
  <c r="G243" i="1"/>
  <c r="E243" i="1"/>
  <c r="H243" i="1"/>
  <c r="M238" i="1"/>
  <c r="L238" i="1"/>
  <c r="J238" i="1"/>
  <c r="K238" i="1"/>
  <c r="I238" i="1"/>
  <c r="G238" i="1"/>
  <c r="E238" i="1"/>
  <c r="H238" i="1"/>
  <c r="M233" i="1"/>
  <c r="L233" i="1"/>
  <c r="J233" i="1"/>
  <c r="K233" i="1"/>
  <c r="I233" i="1"/>
  <c r="G233" i="1"/>
  <c r="E233" i="1"/>
  <c r="H233" i="1"/>
  <c r="M224" i="1"/>
  <c r="L224" i="1"/>
  <c r="J224" i="1"/>
  <c r="K224" i="1"/>
  <c r="I224" i="1"/>
  <c r="G224" i="1"/>
  <c r="E224" i="1"/>
  <c r="H224" i="1"/>
  <c r="M223" i="1"/>
  <c r="L223" i="1"/>
  <c r="J223" i="1"/>
  <c r="K223" i="1"/>
  <c r="I223" i="1"/>
  <c r="G223" i="1"/>
  <c r="E223" i="1"/>
  <c r="H223" i="1"/>
  <c r="M222" i="1"/>
  <c r="L222" i="1"/>
  <c r="J222" i="1"/>
  <c r="K222" i="1"/>
  <c r="I222" i="1"/>
  <c r="G222" i="1"/>
  <c r="E222" i="1"/>
  <c r="H222" i="1"/>
  <c r="M221" i="1"/>
  <c r="L221" i="1"/>
  <c r="J221" i="1"/>
  <c r="K221" i="1"/>
  <c r="I221" i="1"/>
  <c r="G221" i="1"/>
  <c r="E221" i="1"/>
  <c r="H221" i="1"/>
  <c r="M220" i="1"/>
  <c r="L220" i="1"/>
  <c r="J220" i="1"/>
  <c r="K220" i="1"/>
  <c r="I220" i="1"/>
  <c r="G220" i="1"/>
  <c r="E220" i="1"/>
  <c r="H220" i="1"/>
  <c r="M197" i="1"/>
  <c r="M206" i="1" s="1"/>
  <c r="L197" i="1"/>
  <c r="L206" i="1" s="1"/>
  <c r="J197" i="1"/>
  <c r="K197" i="1"/>
  <c r="K207" i="1" s="1"/>
  <c r="I197" i="1"/>
  <c r="I205" i="1" s="1"/>
  <c r="G197" i="1"/>
  <c r="G207" i="1" s="1"/>
  <c r="E197" i="1"/>
  <c r="H197" i="1"/>
  <c r="M189" i="1"/>
  <c r="L189" i="1"/>
  <c r="J189" i="1"/>
  <c r="K189" i="1"/>
  <c r="I189" i="1"/>
  <c r="G189" i="1"/>
  <c r="E189" i="1"/>
  <c r="H189" i="1"/>
  <c r="M188" i="1"/>
  <c r="L188" i="1"/>
  <c r="J188" i="1"/>
  <c r="K188" i="1"/>
  <c r="I188" i="1"/>
  <c r="G188" i="1"/>
  <c r="E188" i="1"/>
  <c r="H188" i="1"/>
  <c r="M187" i="1"/>
  <c r="L187" i="1"/>
  <c r="J187" i="1"/>
  <c r="K187" i="1"/>
  <c r="I187" i="1"/>
  <c r="G187" i="1"/>
  <c r="E187" i="1"/>
  <c r="H187" i="1"/>
  <c r="M186" i="1"/>
  <c r="L186" i="1"/>
  <c r="J186" i="1"/>
  <c r="K186" i="1"/>
  <c r="I186" i="1"/>
  <c r="G186" i="1"/>
  <c r="E186" i="1"/>
  <c r="H186" i="1"/>
  <c r="M185" i="1"/>
  <c r="L185" i="1"/>
  <c r="J185" i="1"/>
  <c r="K185" i="1"/>
  <c r="I185" i="1"/>
  <c r="G185" i="1"/>
  <c r="E185" i="1"/>
  <c r="H185" i="1"/>
  <c r="M184" i="1"/>
  <c r="L184" i="1"/>
  <c r="J184" i="1"/>
  <c r="K184" i="1"/>
  <c r="I184" i="1"/>
  <c r="G184" i="1"/>
  <c r="E184" i="1"/>
  <c r="H184" i="1"/>
  <c r="M171" i="1"/>
  <c r="L171" i="1"/>
  <c r="J171" i="1"/>
  <c r="K171" i="1"/>
  <c r="I171" i="1"/>
  <c r="G171" i="1"/>
  <c r="E171" i="1"/>
  <c r="H171" i="1"/>
  <c r="M170" i="1"/>
  <c r="L170" i="1"/>
  <c r="J170" i="1"/>
  <c r="K170" i="1"/>
  <c r="I170" i="1"/>
  <c r="G170" i="1"/>
  <c r="E170" i="1"/>
  <c r="H170" i="1"/>
  <c r="M169" i="1"/>
  <c r="L169" i="1"/>
  <c r="J169" i="1"/>
  <c r="K169" i="1"/>
  <c r="I169" i="1"/>
  <c r="G169" i="1"/>
  <c r="E169" i="1"/>
  <c r="H169" i="1"/>
  <c r="M168" i="1"/>
  <c r="L168" i="1"/>
  <c r="J168" i="1"/>
  <c r="K168" i="1"/>
  <c r="I168" i="1"/>
  <c r="E168" i="1"/>
  <c r="H168" i="1"/>
  <c r="C561" i="1" l="1"/>
  <c r="G577" i="1"/>
  <c r="D561" i="1"/>
  <c r="J372" i="1"/>
  <c r="G219" i="1"/>
  <c r="G11" i="1"/>
  <c r="M11" i="1"/>
  <c r="L18" i="1"/>
  <c r="L11" i="1"/>
  <c r="J18" i="1"/>
  <c r="J11" i="1"/>
  <c r="N18" i="1"/>
  <c r="N11" i="1"/>
  <c r="E18" i="1"/>
  <c r="E11" i="1"/>
  <c r="I18" i="1"/>
  <c r="H18" i="1"/>
  <c r="H11" i="1"/>
  <c r="I372" i="1"/>
  <c r="M372" i="1"/>
  <c r="E372" i="1"/>
  <c r="L372" i="1"/>
  <c r="H372" i="1"/>
  <c r="K372" i="1"/>
  <c r="G372" i="1"/>
  <c r="D463" i="1"/>
  <c r="J38" i="1"/>
  <c r="D485" i="1"/>
  <c r="C463" i="1"/>
  <c r="C347" i="1"/>
  <c r="E483" i="1"/>
  <c r="C480" i="1"/>
  <c r="E38" i="1"/>
  <c r="C485" i="1"/>
  <c r="C560" i="1"/>
  <c r="J204" i="1"/>
  <c r="D197" i="1"/>
  <c r="E205" i="1"/>
  <c r="C197" i="1"/>
  <c r="D347" i="1"/>
  <c r="J483" i="1"/>
  <c r="D480" i="1"/>
  <c r="D560" i="1"/>
  <c r="H483" i="1"/>
  <c r="H488" i="1"/>
  <c r="H634" i="1"/>
  <c r="H557" i="1"/>
  <c r="H206" i="1"/>
  <c r="E94" i="1"/>
  <c r="J550" i="1"/>
  <c r="J555" i="1"/>
  <c r="I635" i="1"/>
  <c r="H219" i="1"/>
  <c r="M219" i="1"/>
  <c r="G205" i="1"/>
  <c r="G206" i="1"/>
  <c r="I38" i="1"/>
  <c r="I49" i="1"/>
  <c r="L205" i="1"/>
  <c r="K553" i="1"/>
  <c r="L167" i="1"/>
  <c r="L204" i="1"/>
  <c r="L207" i="1"/>
  <c r="E207" i="1"/>
  <c r="J488" i="1"/>
  <c r="H204" i="1"/>
  <c r="L242" i="1"/>
  <c r="E636" i="1"/>
  <c r="J558" i="1"/>
  <c r="J219" i="1"/>
  <c r="M635" i="1"/>
  <c r="M630" i="1" s="1"/>
  <c r="I219" i="1"/>
  <c r="E554" i="1"/>
  <c r="I636" i="1"/>
  <c r="E219" i="1"/>
  <c r="M636" i="1"/>
  <c r="I551" i="1"/>
  <c r="E206" i="1"/>
  <c r="L247" i="1"/>
  <c r="L634" i="1"/>
  <c r="J94" i="1"/>
  <c r="G552" i="1"/>
  <c r="L252" i="1"/>
  <c r="K552" i="1"/>
  <c r="G554" i="1"/>
  <c r="I556" i="1"/>
  <c r="E634" i="1"/>
  <c r="E630" i="1" s="1"/>
  <c r="H637" i="1"/>
  <c r="I94" i="1"/>
  <c r="M167" i="1"/>
  <c r="K237" i="1"/>
  <c r="E237" i="1"/>
  <c r="M237" i="1"/>
  <c r="K471" i="1"/>
  <c r="E471" i="1"/>
  <c r="E488" i="1"/>
  <c r="L552" i="1"/>
  <c r="K554" i="1"/>
  <c r="K556" i="1"/>
  <c r="I634" i="1"/>
  <c r="I630" i="1" s="1"/>
  <c r="G637" i="1"/>
  <c r="J12" i="1"/>
  <c r="L49" i="1"/>
  <c r="G550" i="1"/>
  <c r="L555" i="1"/>
  <c r="J635" i="1"/>
  <c r="J167" i="1"/>
  <c r="I167" i="1"/>
  <c r="H167" i="1"/>
  <c r="L183" i="1"/>
  <c r="E204" i="1"/>
  <c r="K405" i="1"/>
  <c r="E405" i="1"/>
  <c r="K483" i="1"/>
  <c r="G488" i="1"/>
  <c r="G551" i="1"/>
  <c r="J554" i="1"/>
  <c r="J556" i="1"/>
  <c r="J634" i="1"/>
  <c r="J630" i="1" s="1"/>
  <c r="H636" i="1"/>
  <c r="H49" i="1"/>
  <c r="M49" i="1"/>
  <c r="L257" i="1"/>
  <c r="M267" i="1"/>
  <c r="G558" i="1"/>
  <c r="J637" i="1"/>
  <c r="K101" i="1"/>
  <c r="E101" i="1"/>
  <c r="I101" i="1"/>
  <c r="H101" i="1"/>
  <c r="M101" i="1"/>
  <c r="L101" i="1"/>
  <c r="M207" i="1"/>
  <c r="J242" i="1"/>
  <c r="J262" i="1"/>
  <c r="H262" i="1"/>
  <c r="M262" i="1"/>
  <c r="L551" i="1"/>
  <c r="L553" i="1"/>
  <c r="H635" i="1"/>
  <c r="M637" i="1"/>
  <c r="G183" i="1"/>
  <c r="G247" i="1"/>
  <c r="G257" i="1"/>
  <c r="L262" i="1"/>
  <c r="H552" i="1"/>
  <c r="M552" i="1"/>
  <c r="E557" i="1"/>
  <c r="K577" i="1"/>
  <c r="K635" i="1"/>
  <c r="L38" i="1"/>
  <c r="N94" i="1"/>
  <c r="G94" i="1"/>
  <c r="N101" i="1"/>
  <c r="I183" i="1"/>
  <c r="H183" i="1"/>
  <c r="M183" i="1"/>
  <c r="G204" i="1"/>
  <c r="K205" i="1"/>
  <c r="G232" i="1"/>
  <c r="L232" i="1"/>
  <c r="J232" i="1"/>
  <c r="I247" i="1"/>
  <c r="H247" i="1"/>
  <c r="M247" i="1"/>
  <c r="I257" i="1"/>
  <c r="J405" i="1"/>
  <c r="I405" i="1"/>
  <c r="J471" i="1"/>
  <c r="H471" i="1"/>
  <c r="M471" i="1"/>
  <c r="L550" i="1"/>
  <c r="K551" i="1"/>
  <c r="E552" i="1"/>
  <c r="J553" i="1"/>
  <c r="I554" i="1"/>
  <c r="H555" i="1"/>
  <c r="M555" i="1"/>
  <c r="G557" i="1"/>
  <c r="L558" i="1"/>
  <c r="G636" i="1"/>
  <c r="L637" i="1"/>
  <c r="H38" i="1"/>
  <c r="M38" i="1"/>
  <c r="L94" i="1"/>
  <c r="J101" i="1"/>
  <c r="K183" i="1"/>
  <c r="H207" i="1"/>
  <c r="M232" i="1"/>
  <c r="E247" i="1"/>
  <c r="K257" i="1"/>
  <c r="E257" i="1"/>
  <c r="L471" i="1"/>
  <c r="K488" i="1"/>
  <c r="H550" i="1"/>
  <c r="M550" i="1"/>
  <c r="E555" i="1"/>
  <c r="I557" i="1"/>
  <c r="H558" i="1"/>
  <c r="M558" i="1"/>
  <c r="M600" i="1"/>
  <c r="G49" i="1"/>
  <c r="H94" i="1"/>
  <c r="M94" i="1"/>
  <c r="M204" i="1"/>
  <c r="J205" i="1"/>
  <c r="K232" i="1"/>
  <c r="E232" i="1"/>
  <c r="G242" i="1"/>
  <c r="G262" i="1"/>
  <c r="E262" i="1"/>
  <c r="E267" i="1"/>
  <c r="H405" i="1"/>
  <c r="M405" i="1"/>
  <c r="G405" i="1"/>
  <c r="L405" i="1"/>
  <c r="E550" i="1"/>
  <c r="J551" i="1"/>
  <c r="I552" i="1"/>
  <c r="H553" i="1"/>
  <c r="M553" i="1"/>
  <c r="G555" i="1"/>
  <c r="L556" i="1"/>
  <c r="K557" i="1"/>
  <c r="G634" i="1"/>
  <c r="L635" i="1"/>
  <c r="K636" i="1"/>
  <c r="E637" i="1"/>
  <c r="J183" i="1"/>
  <c r="E183" i="1"/>
  <c r="I232" i="1"/>
  <c r="K247" i="1"/>
  <c r="J247" i="1"/>
  <c r="M242" i="1"/>
  <c r="J257" i="1"/>
  <c r="H257" i="1"/>
  <c r="E553" i="1"/>
  <c r="H556" i="1"/>
  <c r="M556" i="1"/>
  <c r="M577" i="1"/>
  <c r="K167" i="1"/>
  <c r="E167" i="1"/>
  <c r="M205" i="1"/>
  <c r="J207" i="1"/>
  <c r="G237" i="1"/>
  <c r="L237" i="1"/>
  <c r="J237" i="1"/>
  <c r="K242" i="1"/>
  <c r="E242" i="1"/>
  <c r="I252" i="1"/>
  <c r="K262" i="1"/>
  <c r="I267" i="1"/>
  <c r="G471" i="1"/>
  <c r="I550" i="1"/>
  <c r="H551" i="1"/>
  <c r="M551" i="1"/>
  <c r="G553" i="1"/>
  <c r="L554" i="1"/>
  <c r="K555" i="1"/>
  <c r="E556" i="1"/>
  <c r="J557" i="1"/>
  <c r="I558" i="1"/>
  <c r="K634" i="1"/>
  <c r="K630" i="1" s="1"/>
  <c r="G12" i="1"/>
  <c r="N49" i="1"/>
  <c r="G101" i="1"/>
  <c r="H232" i="1"/>
  <c r="I242" i="1"/>
  <c r="H242" i="1"/>
  <c r="G252" i="1"/>
  <c r="M257" i="1"/>
  <c r="I262" i="1"/>
  <c r="I555" i="1"/>
  <c r="L600" i="1"/>
  <c r="E49" i="1"/>
  <c r="G167" i="1"/>
  <c r="H205" i="1"/>
  <c r="L219" i="1"/>
  <c r="K219" i="1"/>
  <c r="I237" i="1"/>
  <c r="H237" i="1"/>
  <c r="K252" i="1"/>
  <c r="E252" i="1"/>
  <c r="J252" i="1"/>
  <c r="H252" i="1"/>
  <c r="M252" i="1"/>
  <c r="K267" i="1"/>
  <c r="I471" i="1"/>
  <c r="K550" i="1"/>
  <c r="H554" i="1"/>
  <c r="M554" i="1"/>
  <c r="L577" i="1"/>
  <c r="J577" i="1"/>
  <c r="K600" i="1"/>
  <c r="J49" i="1"/>
  <c r="K94" i="1"/>
  <c r="N12" i="1"/>
  <c r="L12" i="1"/>
  <c r="M12" i="1"/>
  <c r="E12" i="1"/>
  <c r="M18" i="1"/>
  <c r="H12" i="1"/>
  <c r="G18" i="1"/>
  <c r="J600" i="1"/>
  <c r="I206" i="1"/>
  <c r="K206" i="1"/>
  <c r="I204" i="1"/>
  <c r="K204" i="1"/>
  <c r="J206" i="1"/>
  <c r="I207" i="1"/>
  <c r="L630" i="1" l="1"/>
  <c r="H630" i="1"/>
  <c r="G630" i="1"/>
  <c r="L203" i="1"/>
  <c r="J203" i="1"/>
  <c r="G203" i="1"/>
  <c r="E203" i="1"/>
  <c r="H203" i="1"/>
  <c r="M203" i="1"/>
  <c r="L549" i="1"/>
  <c r="M549" i="1"/>
  <c r="E549" i="1"/>
  <c r="H549" i="1"/>
  <c r="J549" i="1"/>
  <c r="I549" i="1"/>
  <c r="G549" i="1"/>
  <c r="K549" i="1"/>
  <c r="K203" i="1"/>
  <c r="I203" i="1"/>
  <c r="M158" i="1" l="1"/>
  <c r="L158" i="1"/>
  <c r="J158" i="1"/>
  <c r="K158" i="1"/>
  <c r="I158" i="1"/>
  <c r="G158" i="1"/>
  <c r="E158" i="1"/>
  <c r="H158" i="1"/>
  <c r="M157" i="1"/>
  <c r="L157" i="1"/>
  <c r="J157" i="1"/>
  <c r="K157" i="1"/>
  <c r="I157" i="1"/>
  <c r="G157" i="1"/>
  <c r="E157" i="1"/>
  <c r="H157" i="1"/>
  <c r="M156" i="1"/>
  <c r="L156" i="1"/>
  <c r="J156" i="1"/>
  <c r="K156" i="1"/>
  <c r="I156" i="1"/>
  <c r="G156" i="1"/>
  <c r="E156" i="1"/>
  <c r="H156" i="1"/>
  <c r="M155" i="1"/>
  <c r="L155" i="1"/>
  <c r="J155" i="1"/>
  <c r="K155" i="1"/>
  <c r="I155" i="1"/>
  <c r="G155" i="1"/>
  <c r="E155" i="1"/>
  <c r="H155" i="1"/>
  <c r="M154" i="1"/>
  <c r="L154" i="1"/>
  <c r="J154" i="1"/>
  <c r="K154" i="1"/>
  <c r="I154" i="1"/>
  <c r="G154" i="1"/>
  <c r="E154" i="1"/>
  <c r="H154" i="1"/>
  <c r="M153" i="1"/>
  <c r="L153" i="1"/>
  <c r="J153" i="1"/>
  <c r="K153" i="1"/>
  <c r="I153" i="1"/>
  <c r="G153" i="1"/>
  <c r="E153" i="1"/>
  <c r="H153" i="1"/>
  <c r="M152" i="1"/>
  <c r="L152" i="1"/>
  <c r="J152" i="1"/>
  <c r="K152" i="1"/>
  <c r="I152" i="1"/>
  <c r="G152" i="1"/>
  <c r="E152" i="1"/>
  <c r="H152" i="1"/>
  <c r="M151" i="1"/>
  <c r="L151" i="1"/>
  <c r="J151" i="1"/>
  <c r="K151" i="1"/>
  <c r="I151" i="1"/>
  <c r="G151" i="1"/>
  <c r="E151" i="1"/>
  <c r="H151" i="1"/>
  <c r="M150" i="1"/>
  <c r="L150" i="1"/>
  <c r="J150" i="1"/>
  <c r="K150" i="1"/>
  <c r="I150" i="1"/>
  <c r="G150" i="1"/>
  <c r="E150" i="1"/>
  <c r="H150" i="1"/>
  <c r="K149" i="1" l="1"/>
  <c r="L149" i="1"/>
  <c r="E149" i="1"/>
  <c r="M149" i="1"/>
  <c r="H149" i="1"/>
  <c r="J149" i="1"/>
  <c r="I149" i="1"/>
  <c r="G149" i="1"/>
  <c r="M135" i="1"/>
  <c r="L135" i="1"/>
  <c r="J135" i="1"/>
  <c r="K135" i="1"/>
  <c r="I135" i="1"/>
  <c r="G135" i="1"/>
  <c r="E135" i="1"/>
  <c r="H135" i="1"/>
  <c r="M134" i="1"/>
  <c r="L134" i="1"/>
  <c r="J134" i="1"/>
  <c r="K134" i="1"/>
  <c r="I134" i="1"/>
  <c r="G134" i="1"/>
  <c r="E134" i="1"/>
  <c r="H134" i="1"/>
  <c r="M133" i="1"/>
  <c r="L133" i="1"/>
  <c r="J133" i="1"/>
  <c r="K133" i="1"/>
  <c r="I133" i="1"/>
  <c r="G133" i="1"/>
  <c r="E133" i="1"/>
  <c r="H133" i="1"/>
  <c r="M132" i="1"/>
  <c r="L132" i="1"/>
  <c r="J132" i="1"/>
  <c r="K132" i="1"/>
  <c r="I132" i="1"/>
  <c r="G132" i="1"/>
  <c r="E132" i="1"/>
  <c r="H132" i="1"/>
  <c r="M131" i="1"/>
  <c r="L131" i="1"/>
  <c r="J131" i="1"/>
  <c r="K131" i="1"/>
  <c r="I131" i="1"/>
  <c r="G131" i="1"/>
  <c r="E131" i="1"/>
  <c r="H131" i="1"/>
  <c r="M55" i="1"/>
  <c r="M54" i="1" s="1"/>
  <c r="L122" i="1"/>
  <c r="L55" i="1" s="1"/>
  <c r="L54" i="1" s="1"/>
  <c r="J122" i="1"/>
  <c r="N55" i="1"/>
  <c r="N54" i="1" s="1"/>
  <c r="K122" i="1"/>
  <c r="I55" i="1"/>
  <c r="I54" i="1" s="1"/>
  <c r="G122" i="1"/>
  <c r="G55" i="1" s="1"/>
  <c r="G54" i="1" s="1"/>
  <c r="E122" i="1"/>
  <c r="H122" i="1"/>
  <c r="E55" i="1" l="1"/>
  <c r="E54" i="1" s="1"/>
  <c r="C122" i="1"/>
  <c r="J55" i="1"/>
  <c r="J54" i="1" s="1"/>
  <c r="D122" i="1"/>
  <c r="H55" i="1"/>
  <c r="H54" i="1" s="1"/>
  <c r="L130" i="1"/>
  <c r="L129" i="1" s="1"/>
  <c r="M130" i="1"/>
  <c r="M129" i="1" s="1"/>
  <c r="E130" i="1"/>
  <c r="E129" i="1" s="1"/>
  <c r="J130" i="1"/>
  <c r="J129" i="1" s="1"/>
  <c r="H130" i="1"/>
  <c r="H129" i="1" s="1"/>
  <c r="G130" i="1"/>
  <c r="G129" i="1" s="1"/>
  <c r="I130" i="1"/>
  <c r="I129" i="1" s="1"/>
  <c r="K130" i="1"/>
  <c r="K129" i="1" s="1"/>
  <c r="D454" i="1" l="1"/>
  <c r="C454" i="1"/>
  <c r="D452" i="1"/>
  <c r="C452" i="1"/>
  <c r="D610" i="1" l="1"/>
  <c r="D609" i="1"/>
  <c r="D608" i="1"/>
  <c r="D607" i="1"/>
  <c r="D606" i="1"/>
  <c r="D605" i="1"/>
  <c r="D604" i="1"/>
  <c r="D603" i="1"/>
  <c r="D602" i="1"/>
  <c r="D601" i="1"/>
  <c r="C610" i="1"/>
  <c r="C609" i="1"/>
  <c r="C608" i="1"/>
  <c r="C607" i="1"/>
  <c r="C606" i="1"/>
  <c r="C605" i="1"/>
  <c r="C604" i="1"/>
  <c r="C603" i="1"/>
  <c r="C602" i="1"/>
  <c r="C601" i="1"/>
  <c r="D587" i="1"/>
  <c r="D586" i="1"/>
  <c r="D585" i="1"/>
  <c r="D584" i="1"/>
  <c r="D583" i="1"/>
  <c r="D582" i="1"/>
  <c r="D581" i="1"/>
  <c r="D580" i="1"/>
  <c r="D579" i="1"/>
  <c r="D578" i="1"/>
  <c r="C587" i="1"/>
  <c r="C586" i="1"/>
  <c r="C585" i="1"/>
  <c r="C584" i="1"/>
  <c r="C583" i="1"/>
  <c r="C582" i="1"/>
  <c r="C581" i="1"/>
  <c r="C580" i="1"/>
  <c r="C579" i="1"/>
  <c r="C578" i="1"/>
  <c r="C600" i="1" l="1"/>
  <c r="D600" i="1"/>
  <c r="C577" i="1"/>
  <c r="D577" i="1"/>
  <c r="D89" i="1" l="1"/>
  <c r="C89" i="1"/>
  <c r="B89" i="1"/>
  <c r="B33" i="1" l="1"/>
  <c r="D206" i="1" l="1"/>
  <c r="C205" i="1"/>
  <c r="D189" i="1"/>
  <c r="C189" i="1"/>
  <c r="D188" i="1"/>
  <c r="C188" i="1"/>
  <c r="D187" i="1"/>
  <c r="C187" i="1"/>
  <c r="D186" i="1"/>
  <c r="C186" i="1"/>
  <c r="D185" i="1"/>
  <c r="C185" i="1"/>
  <c r="D184" i="1"/>
  <c r="C184" i="1"/>
  <c r="B189" i="1"/>
  <c r="B188" i="1"/>
  <c r="B187" i="1"/>
  <c r="B186" i="1"/>
  <c r="B185" i="1"/>
  <c r="B184" i="1"/>
  <c r="D135" i="1"/>
  <c r="C135" i="1"/>
  <c r="D134" i="1"/>
  <c r="C134" i="1"/>
  <c r="D133" i="1"/>
  <c r="C133" i="1"/>
  <c r="D132" i="1"/>
  <c r="C132" i="1"/>
  <c r="D131" i="1"/>
  <c r="C131" i="1"/>
  <c r="B135" i="1"/>
  <c r="B134" i="1"/>
  <c r="B133" i="1"/>
  <c r="B132" i="1"/>
  <c r="B131" i="1"/>
  <c r="B197" i="1"/>
  <c r="B207" i="1" s="1"/>
  <c r="D207" i="1" l="1"/>
  <c r="B204" i="1"/>
  <c r="B205" i="1"/>
  <c r="B206" i="1"/>
  <c r="D205" i="1"/>
  <c r="C204" i="1"/>
  <c r="D204" i="1"/>
  <c r="C206" i="1"/>
  <c r="C183" i="1"/>
  <c r="C207" i="1"/>
  <c r="B183" i="1"/>
  <c r="D183" i="1"/>
  <c r="D396" i="1"/>
  <c r="C396" i="1"/>
  <c r="D395" i="1"/>
  <c r="C395" i="1"/>
  <c r="D394" i="1"/>
  <c r="C394" i="1"/>
  <c r="B396" i="1"/>
  <c r="B395" i="1"/>
  <c r="B394" i="1"/>
  <c r="B203" i="1" l="1"/>
  <c r="D203" i="1"/>
  <c r="C203" i="1"/>
  <c r="D60" i="1"/>
  <c r="C60" i="1"/>
  <c r="B60" i="1"/>
  <c r="B65" i="1"/>
  <c r="B64" i="1"/>
  <c r="B63" i="1"/>
  <c r="B62" i="1"/>
  <c r="B61" i="1"/>
  <c r="B59" i="1"/>
  <c r="B58" i="1"/>
  <c r="B56" i="1"/>
  <c r="D65" i="1"/>
  <c r="C65" i="1"/>
  <c r="D64" i="1"/>
  <c r="C64" i="1"/>
  <c r="D63" i="1"/>
  <c r="C63" i="1"/>
  <c r="D62" i="1"/>
  <c r="C62" i="1"/>
  <c r="D61" i="1"/>
  <c r="C61" i="1"/>
  <c r="D59" i="1"/>
  <c r="C59" i="1"/>
  <c r="D58" i="1"/>
  <c r="C58" i="1"/>
  <c r="D57" i="1"/>
  <c r="C57" i="1"/>
  <c r="B57" i="1"/>
  <c r="D56" i="1"/>
  <c r="C56" i="1"/>
  <c r="C55" i="1" l="1"/>
  <c r="C54" i="1" s="1"/>
  <c r="C130" i="1"/>
  <c r="C129" i="1" s="1"/>
  <c r="B55" i="1"/>
  <c r="B130" i="1"/>
  <c r="D55" i="1"/>
  <c r="D54" i="1" s="1"/>
  <c r="D130" i="1"/>
  <c r="D129" i="1" s="1"/>
  <c r="D109" i="1"/>
  <c r="C109" i="1"/>
  <c r="D108" i="1"/>
  <c r="C108" i="1"/>
  <c r="D107" i="1"/>
  <c r="C107" i="1"/>
  <c r="D106" i="1"/>
  <c r="C106" i="1"/>
  <c r="D105" i="1"/>
  <c r="C105" i="1"/>
  <c r="D104" i="1"/>
  <c r="C104" i="1"/>
  <c r="D103" i="1"/>
  <c r="C103" i="1"/>
  <c r="D102" i="1"/>
  <c r="C102" i="1"/>
  <c r="B109" i="1"/>
  <c r="B108" i="1"/>
  <c r="B107" i="1"/>
  <c r="B106" i="1"/>
  <c r="B105" i="1"/>
  <c r="B104" i="1"/>
  <c r="B103" i="1"/>
  <c r="B102" i="1"/>
  <c r="D99" i="1"/>
  <c r="C99" i="1"/>
  <c r="D98" i="1"/>
  <c r="C98" i="1"/>
  <c r="D97" i="1"/>
  <c r="C97" i="1"/>
  <c r="D96" i="1"/>
  <c r="C96" i="1"/>
  <c r="D95" i="1"/>
  <c r="C95" i="1"/>
  <c r="B99" i="1"/>
  <c r="B98" i="1"/>
  <c r="B97" i="1"/>
  <c r="B96" i="1"/>
  <c r="B95" i="1"/>
  <c r="D90" i="1"/>
  <c r="C90" i="1"/>
  <c r="D88" i="1"/>
  <c r="C88" i="1"/>
  <c r="D87" i="1"/>
  <c r="C87" i="1"/>
  <c r="D86" i="1"/>
  <c r="C86" i="1"/>
  <c r="B90" i="1"/>
  <c r="B88" i="1"/>
  <c r="B87" i="1"/>
  <c r="B86" i="1"/>
  <c r="D83" i="1"/>
  <c r="C83" i="1"/>
  <c r="D82" i="1"/>
  <c r="C82" i="1"/>
  <c r="D81" i="1"/>
  <c r="C81" i="1"/>
  <c r="D80" i="1"/>
  <c r="C80" i="1"/>
  <c r="D79" i="1"/>
  <c r="C79" i="1"/>
  <c r="D78" i="1"/>
  <c r="C78" i="1"/>
  <c r="B83" i="1"/>
  <c r="B82" i="1"/>
  <c r="B81" i="1"/>
  <c r="B80" i="1"/>
  <c r="B79" i="1"/>
  <c r="B78" i="1"/>
  <c r="D75" i="1"/>
  <c r="C75" i="1"/>
  <c r="B75" i="1"/>
  <c r="D73" i="1"/>
  <c r="C73" i="1"/>
  <c r="D72" i="1"/>
  <c r="C72" i="1"/>
  <c r="D71" i="1"/>
  <c r="C71" i="1"/>
  <c r="B73" i="1"/>
  <c r="B72" i="1"/>
  <c r="B71" i="1"/>
  <c r="D70" i="1"/>
  <c r="C70" i="1"/>
  <c r="B70" i="1"/>
  <c r="D69" i="1"/>
  <c r="C69" i="1"/>
  <c r="D68" i="1"/>
  <c r="C68" i="1"/>
  <c r="B69" i="1"/>
  <c r="B68" i="1"/>
  <c r="D52" i="1"/>
  <c r="C52" i="1"/>
  <c r="D51" i="1"/>
  <c r="D49" i="1" s="1"/>
  <c r="C51" i="1"/>
  <c r="C50" i="1"/>
  <c r="B52" i="1"/>
  <c r="B51" i="1"/>
  <c r="B50" i="1"/>
  <c r="B129" i="1" l="1"/>
  <c r="D94" i="1"/>
  <c r="C49" i="1"/>
  <c r="D101" i="1"/>
  <c r="B94" i="1"/>
  <c r="C101" i="1"/>
  <c r="C94" i="1"/>
  <c r="B101" i="1"/>
  <c r="B49" i="1"/>
  <c r="B54" i="1"/>
  <c r="D45" i="1" l="1"/>
  <c r="C45" i="1"/>
  <c r="D44" i="1"/>
  <c r="C44" i="1"/>
  <c r="D43" i="1"/>
  <c r="C43" i="1"/>
  <c r="D42" i="1"/>
  <c r="C42" i="1"/>
  <c r="D41" i="1"/>
  <c r="C41" i="1"/>
  <c r="D37" i="1"/>
  <c r="C37" i="1"/>
  <c r="D36" i="1"/>
  <c r="C36" i="1"/>
  <c r="D33" i="1"/>
  <c r="C33" i="1"/>
  <c r="D28" i="1"/>
  <c r="C28" i="1"/>
  <c r="D23" i="1"/>
  <c r="C23" i="1"/>
  <c r="D17" i="1"/>
  <c r="C17" i="1"/>
  <c r="D11" i="1" l="1"/>
  <c r="C11" i="1"/>
  <c r="D12" i="1"/>
  <c r="C12" i="1"/>
  <c r="D18" i="1"/>
  <c r="C18" i="1"/>
  <c r="B45" i="1"/>
  <c r="B44" i="1"/>
  <c r="B43" i="1"/>
  <c r="B42" i="1"/>
  <c r="B41" i="1" l="1"/>
  <c r="B37" i="1"/>
  <c r="B36" i="1"/>
  <c r="B28" i="1"/>
  <c r="B23" i="1"/>
  <c r="B17" i="1"/>
  <c r="B11" i="1" l="1"/>
  <c r="B12" i="1"/>
  <c r="B18" i="1"/>
  <c r="B610" i="1" l="1"/>
  <c r="B609" i="1"/>
  <c r="B608" i="1"/>
  <c r="B607" i="1"/>
  <c r="B606" i="1"/>
  <c r="B605" i="1"/>
  <c r="B604" i="1"/>
  <c r="B603" i="1"/>
  <c r="B602" i="1"/>
  <c r="B601" i="1"/>
  <c r="B587" i="1"/>
  <c r="B586" i="1"/>
  <c r="B585" i="1"/>
  <c r="B584" i="1"/>
  <c r="B583" i="1"/>
  <c r="B582" i="1"/>
  <c r="B581" i="1"/>
  <c r="B580" i="1"/>
  <c r="B579" i="1"/>
  <c r="B578" i="1"/>
  <c r="D171" i="1" l="1"/>
  <c r="C171" i="1"/>
  <c r="B171" i="1"/>
  <c r="D170" i="1"/>
  <c r="C170" i="1"/>
  <c r="B170" i="1"/>
  <c r="D169" i="1"/>
  <c r="C169" i="1"/>
  <c r="B169" i="1"/>
  <c r="D168" i="1"/>
  <c r="C168" i="1"/>
  <c r="B168" i="1"/>
  <c r="D158" i="1"/>
  <c r="C158" i="1"/>
  <c r="B158" i="1"/>
  <c r="D157" i="1"/>
  <c r="C157" i="1"/>
  <c r="B157" i="1"/>
  <c r="D156" i="1"/>
  <c r="C156" i="1"/>
  <c r="B156" i="1"/>
  <c r="D155" i="1"/>
  <c r="C155" i="1"/>
  <c r="B155" i="1"/>
  <c r="D154" i="1"/>
  <c r="C154" i="1"/>
  <c r="B154" i="1"/>
  <c r="D153" i="1"/>
  <c r="C153" i="1"/>
  <c r="B153" i="1"/>
  <c r="D152" i="1"/>
  <c r="C152" i="1"/>
  <c r="B152" i="1"/>
  <c r="D151" i="1"/>
  <c r="C151" i="1"/>
  <c r="B151" i="1"/>
  <c r="D150" i="1"/>
  <c r="C150" i="1"/>
  <c r="B150" i="1"/>
  <c r="D268" i="1"/>
  <c r="C268" i="1"/>
  <c r="D263" i="1"/>
  <c r="C263" i="1"/>
  <c r="B263" i="1"/>
  <c r="D248" i="1"/>
  <c r="C248" i="1"/>
  <c r="B248" i="1"/>
  <c r="D243" i="1"/>
  <c r="C243" i="1"/>
  <c r="B243" i="1"/>
  <c r="D238" i="1"/>
  <c r="C238" i="1"/>
  <c r="B238" i="1"/>
  <c r="D258" i="1"/>
  <c r="C258" i="1"/>
  <c r="B258" i="1"/>
  <c r="D253" i="1"/>
  <c r="C253" i="1"/>
  <c r="B253" i="1"/>
  <c r="D233" i="1"/>
  <c r="C233" i="1"/>
  <c r="B233" i="1"/>
  <c r="D224" i="1"/>
  <c r="C224" i="1"/>
  <c r="D223" i="1"/>
  <c r="C223" i="1"/>
  <c r="D222" i="1"/>
  <c r="C222" i="1"/>
  <c r="D221" i="1"/>
  <c r="C221" i="1"/>
  <c r="D220" i="1"/>
  <c r="C220" i="1"/>
  <c r="B167" i="1" l="1"/>
  <c r="C167" i="1"/>
  <c r="D167" i="1"/>
  <c r="C149" i="1"/>
  <c r="D149" i="1"/>
  <c r="B149" i="1"/>
  <c r="C237" i="1"/>
  <c r="D262" i="1"/>
  <c r="C262" i="1"/>
  <c r="B237" i="1"/>
  <c r="C247" i="1"/>
  <c r="B242" i="1"/>
  <c r="D237" i="1"/>
  <c r="D247" i="1"/>
  <c r="D257" i="1"/>
  <c r="C257" i="1"/>
  <c r="C242" i="1"/>
  <c r="D242" i="1"/>
  <c r="B247" i="1"/>
  <c r="B257" i="1"/>
  <c r="C267" i="1"/>
  <c r="D267" i="1"/>
  <c r="B232" i="1"/>
  <c r="D252" i="1"/>
  <c r="C232" i="1"/>
  <c r="B252" i="1"/>
  <c r="C252" i="1"/>
  <c r="D232" i="1"/>
  <c r="C219" i="1"/>
  <c r="D219" i="1"/>
  <c r="B577" i="1"/>
  <c r="B600" i="1"/>
  <c r="D654" i="1"/>
  <c r="C654" i="1"/>
  <c r="B654" i="1"/>
  <c r="D652" i="1"/>
  <c r="C652" i="1"/>
  <c r="B652" i="1"/>
  <c r="D634" i="1"/>
  <c r="D617" i="1"/>
  <c r="C617" i="1"/>
  <c r="B617" i="1"/>
  <c r="D535" i="1"/>
  <c r="D555" i="1" l="1"/>
  <c r="B556" i="1"/>
  <c r="B535" i="1"/>
  <c r="C557" i="1"/>
  <c r="C535" i="1"/>
  <c r="C634" i="1"/>
  <c r="C636" i="1"/>
  <c r="D636" i="1"/>
  <c r="C637" i="1"/>
  <c r="D637" i="1"/>
  <c r="C635" i="1"/>
  <c r="D635" i="1"/>
  <c r="C550" i="1"/>
  <c r="B554" i="1"/>
  <c r="C554" i="1"/>
  <c r="B552" i="1"/>
  <c r="C552" i="1"/>
  <c r="C553" i="1"/>
  <c r="B550" i="1"/>
  <c r="C556" i="1"/>
  <c r="B553" i="1"/>
  <c r="B558" i="1"/>
  <c r="C558" i="1"/>
  <c r="B551" i="1"/>
  <c r="B555" i="1"/>
  <c r="C551" i="1"/>
  <c r="C555" i="1"/>
  <c r="D554" i="1"/>
  <c r="D553" i="1"/>
  <c r="D552" i="1"/>
  <c r="D551" i="1"/>
  <c r="B557" i="1"/>
  <c r="D550" i="1"/>
  <c r="D558" i="1"/>
  <c r="D557" i="1"/>
  <c r="D556" i="1"/>
  <c r="D630" i="1" l="1"/>
  <c r="C630" i="1"/>
  <c r="C549" i="1"/>
  <c r="B549" i="1"/>
  <c r="D549" i="1"/>
  <c r="D493" i="1" l="1"/>
  <c r="C493" i="1"/>
  <c r="B485" i="1"/>
  <c r="D483" i="1"/>
  <c r="B480" i="1"/>
  <c r="D477" i="1"/>
  <c r="C477" i="1"/>
  <c r="B477" i="1"/>
  <c r="D476" i="1"/>
  <c r="C476" i="1"/>
  <c r="B476" i="1"/>
  <c r="D475" i="1"/>
  <c r="C475" i="1"/>
  <c r="B475" i="1"/>
  <c r="D474" i="1"/>
  <c r="C474" i="1"/>
  <c r="B474" i="1"/>
  <c r="D473" i="1"/>
  <c r="C473" i="1"/>
  <c r="B473" i="1"/>
  <c r="D472" i="1"/>
  <c r="C472" i="1"/>
  <c r="B472" i="1"/>
  <c r="D445" i="1"/>
  <c r="C445" i="1"/>
  <c r="C38" i="1" l="1"/>
  <c r="D488" i="1"/>
  <c r="D38" i="1"/>
  <c r="B38" i="1"/>
  <c r="B488" i="1"/>
  <c r="B483" i="1"/>
  <c r="C488" i="1"/>
  <c r="C483" i="1"/>
  <c r="B637" i="1"/>
  <c r="B636" i="1"/>
  <c r="B635" i="1"/>
  <c r="B634" i="1"/>
  <c r="B630" i="1" s="1"/>
  <c r="B471" i="1"/>
  <c r="D471" i="1"/>
  <c r="C471" i="1"/>
  <c r="D409" i="1" l="1"/>
  <c r="C409" i="1"/>
  <c r="D408" i="1"/>
  <c r="C408" i="1"/>
  <c r="D407" i="1"/>
  <c r="C407" i="1"/>
  <c r="D406" i="1"/>
  <c r="C406" i="1"/>
  <c r="C405" i="1" l="1"/>
  <c r="D405" i="1"/>
  <c r="D379" i="1"/>
  <c r="D378" i="1"/>
  <c r="D377" i="1"/>
  <c r="D376" i="1"/>
  <c r="D375" i="1"/>
  <c r="D374" i="1"/>
  <c r="D373" i="1"/>
  <c r="B379" i="1"/>
  <c r="B378" i="1"/>
  <c r="B377" i="1"/>
  <c r="B376" i="1"/>
  <c r="B375" i="1"/>
  <c r="D372" i="1" l="1"/>
  <c r="B372" i="1"/>
</calcChain>
</file>

<file path=xl/sharedStrings.xml><?xml version="1.0" encoding="utf-8"?>
<sst xmlns="http://schemas.openxmlformats.org/spreadsheetml/2006/main" count="634" uniqueCount="403">
  <si>
    <t>WSU</t>
  </si>
  <si>
    <t>Other</t>
  </si>
  <si>
    <t>LIABILITIES</t>
  </si>
  <si>
    <t>NET ASSETS</t>
  </si>
  <si>
    <t>TUITION/FEES &amp; OPERATING CONTRACTS</t>
  </si>
  <si>
    <t>OPERATING REVENUES</t>
  </si>
  <si>
    <t>NON-OPERATING REVENUES</t>
  </si>
  <si>
    <t>OTHER REVENUES</t>
  </si>
  <si>
    <t xml:space="preserve">INSTRUCTION </t>
  </si>
  <si>
    <t>RESEARCH</t>
  </si>
  <si>
    <t>PUBLIC SERVICE</t>
  </si>
  <si>
    <t>ACADEMIC SUPPORT</t>
  </si>
  <si>
    <t>STUDENT SERVICES</t>
  </si>
  <si>
    <t>INSTITUTIONAL SUPPORT</t>
  </si>
  <si>
    <t>OTHER EXPENSES</t>
  </si>
  <si>
    <t>TOTAL EXPENSES/DEDUCTIONS</t>
  </si>
  <si>
    <t>TUITION DISCOUNTS</t>
  </si>
  <si>
    <t>ENDOWMENTS</t>
  </si>
  <si>
    <t>Total current assets</t>
  </si>
  <si>
    <t>Other noncurrent assets</t>
  </si>
  <si>
    <t>Total assets</t>
  </si>
  <si>
    <t>Long-term debt, current portion</t>
  </si>
  <si>
    <t>Other current liabilities</t>
  </si>
  <si>
    <t>Other noncurrent liabilities</t>
  </si>
  <si>
    <t>Total liabilities</t>
  </si>
  <si>
    <t>Restricted-expendable</t>
  </si>
  <si>
    <t>Restricted-nonexpendable</t>
  </si>
  <si>
    <t>Unrestricted</t>
  </si>
  <si>
    <t>Total net assets</t>
  </si>
  <si>
    <t>Independent operations</t>
  </si>
  <si>
    <t>Other sources - operating</t>
  </si>
  <si>
    <t>Total operating revenues</t>
  </si>
  <si>
    <t>Federal appropriations</t>
  </si>
  <si>
    <t>State appropriations</t>
  </si>
  <si>
    <t>Investment income</t>
  </si>
  <si>
    <t>Capital appropriations</t>
  </si>
  <si>
    <t>Net assets beginning of year</t>
  </si>
  <si>
    <t>Adjustments to beginning net assets</t>
  </si>
  <si>
    <t>Net assets end of year</t>
  </si>
  <si>
    <t>Pell grants (federal)</t>
  </si>
  <si>
    <t>Other federal grants</t>
  </si>
  <si>
    <t>Grants by state government</t>
  </si>
  <si>
    <t>Grants by local government</t>
  </si>
  <si>
    <t>Depreciable cap assets, net of depr</t>
  </si>
  <si>
    <t>PLANT, PROPERTY, EQUIPMENT (ending balances)</t>
  </si>
  <si>
    <t>Infrastructure</t>
  </si>
  <si>
    <t>Buildings</t>
  </si>
  <si>
    <t>Construction in progress</t>
  </si>
  <si>
    <t>Equip, incl art &amp; library collections</t>
  </si>
  <si>
    <t>Total plant, prop &amp; equip</t>
  </si>
  <si>
    <t>DEPRECIATION (ending balances)</t>
  </si>
  <si>
    <t>Accumulated depreciation</t>
  </si>
  <si>
    <t>Intangible assets , net accum amort</t>
  </si>
  <si>
    <t>Other capital assets</t>
  </si>
  <si>
    <t>Tuition &amp; fees, after discounts</t>
  </si>
  <si>
    <t>Fed operating grants &amp; contracts</t>
  </si>
  <si>
    <t>State operating grants &amp; contracts</t>
  </si>
  <si>
    <t>Local/private grants &amp; contracts</t>
  </si>
  <si>
    <t>Sales &amp; services of aux enterp</t>
  </si>
  <si>
    <t>Sales &amp; services of educ actv</t>
  </si>
  <si>
    <t>Local appropriations &amp; relt support</t>
  </si>
  <si>
    <t>Gifts, incl affil organizations</t>
  </si>
  <si>
    <t>Sales &amp; services of hospitals</t>
  </si>
  <si>
    <t>Total other revenues &amp; additions</t>
  </si>
  <si>
    <t>Capital grants &amp; gifts</t>
  </si>
  <si>
    <t>Other revenues &amp; additions</t>
  </si>
  <si>
    <t>Total expenses &amp; other deductions</t>
  </si>
  <si>
    <t>Net scholarships &amp; fellowships</t>
  </si>
  <si>
    <t>Adds to permanent endowments</t>
  </si>
  <si>
    <t>Current year total</t>
  </si>
  <si>
    <t>Salaries &amp; wages</t>
  </si>
  <si>
    <t>Employee fringe benefits</t>
  </si>
  <si>
    <t>Depreciation</t>
  </si>
  <si>
    <t>All other</t>
  </si>
  <si>
    <t>Interest</t>
  </si>
  <si>
    <t>Total gross schl &amp; fellowships</t>
  </si>
  <si>
    <t>Disc &amp; allowances on tuition &amp; fees</t>
  </si>
  <si>
    <t>Other discounts</t>
  </si>
  <si>
    <t>Value assets beginning FY</t>
  </si>
  <si>
    <t>Value assets ending FY</t>
  </si>
  <si>
    <t>Percent full-time</t>
  </si>
  <si>
    <t>With faculty status total</t>
  </si>
  <si>
    <t>Tenured faculty total</t>
  </si>
  <si>
    <t>Non-tenured on tenure track</t>
  </si>
  <si>
    <t>Not on tenure track</t>
  </si>
  <si>
    <t>Equated 9-month contract Total</t>
  </si>
  <si>
    <t>Professor</t>
  </si>
  <si>
    <t>Associate professor</t>
  </si>
  <si>
    <t>Assistant professor</t>
  </si>
  <si>
    <t>***********do not delete but hide this section</t>
  </si>
  <si>
    <t>Total</t>
  </si>
  <si>
    <t>American Indian/Alaska Ntv</t>
  </si>
  <si>
    <t xml:space="preserve">Asian </t>
  </si>
  <si>
    <t>Black or African American</t>
  </si>
  <si>
    <t>Hispanic or Latino</t>
  </si>
  <si>
    <t>White</t>
  </si>
  <si>
    <t xml:space="preserve">Two or more races </t>
  </si>
  <si>
    <t>Race/ethnicity unknown</t>
  </si>
  <si>
    <t>Nonresident alien</t>
  </si>
  <si>
    <t>Undergraduate</t>
  </si>
  <si>
    <t>Graduate</t>
  </si>
  <si>
    <t>Section 2:  Employment Related (multiple time periods reported-- see data descriptions)</t>
  </si>
  <si>
    <t>Section 3:  Student Related</t>
  </si>
  <si>
    <t>Section 3.2 Financial Support</t>
  </si>
  <si>
    <t>Section 3.4  Degree Related</t>
  </si>
  <si>
    <t>Section 3.3  Demographics</t>
  </si>
  <si>
    <t>Student-to-faculty ratio</t>
  </si>
  <si>
    <t>UG credit hours</t>
  </si>
  <si>
    <t>GR credit hours</t>
  </si>
  <si>
    <t>UG fte students</t>
  </si>
  <si>
    <t>GR fte students</t>
  </si>
  <si>
    <t>On campus, room &amp; board</t>
  </si>
  <si>
    <t>Total number UG financial aid cohort</t>
  </si>
  <si>
    <t>Pct 1st-time FT UG cohort of all UG</t>
  </si>
  <si>
    <t>percent GR</t>
  </si>
  <si>
    <t>percent FT</t>
  </si>
  <si>
    <t>Education</t>
  </si>
  <si>
    <t>Engineering</t>
  </si>
  <si>
    <t>Biological Sciences/Life Sciences</t>
  </si>
  <si>
    <t>Mathematics</t>
  </si>
  <si>
    <t>Physical Sciences</t>
  </si>
  <si>
    <t>Business Mgmt &amp; Admin Serv</t>
  </si>
  <si>
    <t>Total student fte</t>
  </si>
  <si>
    <t>All students total (unduplicated)</t>
  </si>
  <si>
    <t>Percent GR</t>
  </si>
  <si>
    <t>Undergraduate Full-time:</t>
  </si>
  <si>
    <t>Graduate Full-time:</t>
  </si>
  <si>
    <t>In-state avg tuition</t>
  </si>
  <si>
    <t>In-state required fees</t>
  </si>
  <si>
    <t>Out-of-state avg tuition</t>
  </si>
  <si>
    <t>Out-of-state req fees</t>
  </si>
  <si>
    <t>1st-time degree bound freshmen</t>
  </si>
  <si>
    <t>% FL cohort pay in-state rates</t>
  </si>
  <si>
    <t>Num FL cohort paying in-state rates</t>
  </si>
  <si>
    <t>UG 1st-time FT fin aid FL cohort</t>
  </si>
  <si>
    <t>Num FL cohort paying out-of-state</t>
  </si>
  <si>
    <t>% FL cohort paying out-of-state</t>
  </si>
  <si>
    <t>Avg UG aid dollars received</t>
  </si>
  <si>
    <t>% UG receiving Pell grants</t>
  </si>
  <si>
    <t>Num UG receiving Fed student loans</t>
  </si>
  <si>
    <t>% UG receiving Fed student loans</t>
  </si>
  <si>
    <t>Avg UG Fed student loan</t>
  </si>
  <si>
    <t>male</t>
  </si>
  <si>
    <t>female</t>
  </si>
  <si>
    <t>total (unduplicated)</t>
  </si>
  <si>
    <t>Sex of student:</t>
  </si>
  <si>
    <t>percent female</t>
  </si>
  <si>
    <t>Race/ethnicity of student:</t>
  </si>
  <si>
    <t>males</t>
  </si>
  <si>
    <t>females</t>
  </si>
  <si>
    <t>% females</t>
  </si>
  <si>
    <t>bachelors</t>
  </si>
  <si>
    <t>masters</t>
  </si>
  <si>
    <t>doctoral research</t>
  </si>
  <si>
    <t>doctoral professional</t>
  </si>
  <si>
    <t>total</t>
  </si>
  <si>
    <t>% applicants to admits</t>
  </si>
  <si>
    <t>% admits to enroll</t>
  </si>
  <si>
    <t>number UG applicants</t>
  </si>
  <si>
    <t>number UG admitted</t>
  </si>
  <si>
    <t>number UG enrolled</t>
  </si>
  <si>
    <t>UG performance scores:</t>
  </si>
  <si>
    <t>Num 1st-time with ACT scores</t>
  </si>
  <si>
    <t>% 1st-time students reporting ACT</t>
  </si>
  <si>
    <t>ACT Composite 75th percentile score</t>
  </si>
  <si>
    <t>ACT Composite 25th percentile score</t>
  </si>
  <si>
    <t>ACT English 25th percentile score</t>
  </si>
  <si>
    <t>ACT English 75th percentile score</t>
  </si>
  <si>
    <t>ACT Math 25th percentile score</t>
  </si>
  <si>
    <t>ACT Math 75th percentile score</t>
  </si>
  <si>
    <t>Age 18 and under</t>
  </si>
  <si>
    <t>Age 18-19</t>
  </si>
  <si>
    <t>Age 20-21</t>
  </si>
  <si>
    <t>Age 22-24</t>
  </si>
  <si>
    <t>Age 25-29</t>
  </si>
  <si>
    <t>Age 30-34</t>
  </si>
  <si>
    <t>Age 35-39</t>
  </si>
  <si>
    <t>Age 40-49</t>
  </si>
  <si>
    <t>Age 50-64</t>
  </si>
  <si>
    <t>Age 65 and over</t>
  </si>
  <si>
    <t>Undergraduate only:</t>
  </si>
  <si>
    <t>Graduate only:</t>
  </si>
  <si>
    <t>Improvements</t>
  </si>
  <si>
    <t>Num UG receiving Pell grants</t>
  </si>
  <si>
    <t>Selected degree types:</t>
  </si>
  <si>
    <t>Average salary values adjusted to Wichita area Cost of Living index</t>
  </si>
  <si>
    <t>Section 3.1 Enrollment and Student Credit Hours (SCH)</t>
  </si>
  <si>
    <t>3.4 Degree Related</t>
  </si>
  <si>
    <t>3.3 Demographics</t>
  </si>
  <si>
    <t>3.2 Financial Support</t>
  </si>
  <si>
    <t>3.1 Enrollment and Student Credit Hours (SCH)</t>
  </si>
  <si>
    <t>Section 2:  Employment Related</t>
  </si>
  <si>
    <t>Section 1:  Financials</t>
  </si>
  <si>
    <t>Table of Contents</t>
  </si>
  <si>
    <t>Data provided by the Integrated Postsecondary Education Data System (IPEDS)</t>
  </si>
  <si>
    <t>Total non-operating revenues</t>
  </si>
  <si>
    <t>Federal non-operating grants</t>
  </si>
  <si>
    <t>State non-operating grants</t>
  </si>
  <si>
    <t>Local non-operating grants</t>
  </si>
  <si>
    <t>Other non-operating revenues</t>
  </si>
  <si>
    <t>Full-time total</t>
  </si>
  <si>
    <t>Part-time total</t>
  </si>
  <si>
    <t>Instructor, lecturer &amp; acad non-rank</t>
  </si>
  <si>
    <t>1st-time graduating HS Seniors</t>
  </si>
  <si>
    <t>Avg UG Pell grant aid received</t>
  </si>
  <si>
    <t>Native Hawaiian/Oth Paci Islander</t>
  </si>
  <si>
    <t>Section 3.5  Admissions Related</t>
  </si>
  <si>
    <t>Net Tuition Dependency Ratio</t>
  </si>
  <si>
    <t>TOTAL REVENUES/EXPENSES/NET ASSETS</t>
  </si>
  <si>
    <t>REVENUE:</t>
  </si>
  <si>
    <t>REVENUE Sub-components:</t>
  </si>
  <si>
    <t>EXPENSES:</t>
  </si>
  <si>
    <t>ASSETS (Net Assets + Liabilities)</t>
  </si>
  <si>
    <t>ASSETS:</t>
  </si>
  <si>
    <t>OTHER:</t>
  </si>
  <si>
    <t>1.1.1: Are resources sufficient and flexible enough to support the mission?</t>
  </si>
  <si>
    <t>1.1.3: Does asset performance and management support the strategic direction?</t>
  </si>
  <si>
    <t>1.1.4:  Do operating results indicate the institution is living within available resources?</t>
  </si>
  <si>
    <t>Net Tuition &amp; Fees Contribution Ratio</t>
  </si>
  <si>
    <t>Instructional Demand Ratio</t>
  </si>
  <si>
    <t>Academic Support Demand Ratio</t>
  </si>
  <si>
    <t>Student Service Demand Ratio</t>
  </si>
  <si>
    <t>Institutional Support Demand Ratio</t>
  </si>
  <si>
    <t>Research Demand Ratio</t>
  </si>
  <si>
    <t>Net Tuition per Student FTE Ratio</t>
  </si>
  <si>
    <t>Section 1.2:  Financial Proportions</t>
  </si>
  <si>
    <t>Sales &amp; services aux &amp; other</t>
  </si>
  <si>
    <t>State &amp; Federal appropriations</t>
  </si>
  <si>
    <t>State &amp; Federal grants</t>
  </si>
  <si>
    <t>Gifts &amp; investments</t>
  </si>
  <si>
    <t>Total expenditures of total revenues</t>
  </si>
  <si>
    <t>Revenue Components of Total Revenues</t>
  </si>
  <si>
    <t>1.2.1  Revenues</t>
  </si>
  <si>
    <t>Operating revenues</t>
  </si>
  <si>
    <t>Other operating sources</t>
  </si>
  <si>
    <t>Other non-operating</t>
  </si>
  <si>
    <t>Tuition &amp; Fees before discounts</t>
  </si>
  <si>
    <t>Tuition &amp; fees after discounts</t>
  </si>
  <si>
    <t>Revenue Type of Total Revenues</t>
  </si>
  <si>
    <t>Expenditures of Total Revenues</t>
  </si>
  <si>
    <t>Scholarship &amp; Fellowship expenses</t>
  </si>
  <si>
    <t>Instruction</t>
  </si>
  <si>
    <t>Academic Support</t>
  </si>
  <si>
    <t>Student Services</t>
  </si>
  <si>
    <t>Research</t>
  </si>
  <si>
    <t>Public Service</t>
  </si>
  <si>
    <t>1.2.2  Expenditures</t>
  </si>
  <si>
    <t>Section 1.3:  Financial Data</t>
  </si>
  <si>
    <t>SCHOLARSHIPS &amp; FELLOWSHIPS Expenses</t>
  </si>
  <si>
    <t>Total IPEDS disciplines</t>
  </si>
  <si>
    <t>percent of total</t>
  </si>
  <si>
    <t>Total students</t>
  </si>
  <si>
    <t>Tuition, Fees &amp; Operating Grants of Total Revenues</t>
  </si>
  <si>
    <t>AUXILIARY ENTERPRISES (parking, housing)</t>
  </si>
  <si>
    <t>Percent of Total Operating revenues</t>
  </si>
  <si>
    <t>Total Operating revenues</t>
  </si>
  <si>
    <t>percent of Other Revenues</t>
  </si>
  <si>
    <t>percent of Total Instruction</t>
  </si>
  <si>
    <t>percent of Total Academic support</t>
  </si>
  <si>
    <t>percent of Total Student Services</t>
  </si>
  <si>
    <t>percent of Total Institutional Support</t>
  </si>
  <si>
    <t>percent of Total Research</t>
  </si>
  <si>
    <t>percent of Total Public Service</t>
  </si>
  <si>
    <t>percent of Total Other Expenses</t>
  </si>
  <si>
    <t>Increase over year</t>
  </si>
  <si>
    <t>percent of Total Full-time Part-time</t>
  </si>
  <si>
    <t>Total Full-time &amp; Part-time</t>
  </si>
  <si>
    <t>Full-time</t>
  </si>
  <si>
    <t>Part-time</t>
  </si>
  <si>
    <t>percent of with faculty status</t>
  </si>
  <si>
    <t>percent of Total IPEDS disciplines</t>
  </si>
  <si>
    <t>percent of total unduplicated</t>
  </si>
  <si>
    <t>Under-rep minorities*</t>
  </si>
  <si>
    <t>* includes American Indian/Alaska Ntv, Black or African American, Hispanic or Latino and Native Hawaiian/Othr Pacific Islander excluding nonresident alien.</t>
  </si>
  <si>
    <t>percent of Undergraduate only</t>
  </si>
  <si>
    <t>percent of Graduate only</t>
  </si>
  <si>
    <t>(restricted &amp; unrestricted expendable net assets / total expenses &amp; other deductions)</t>
  </si>
  <si>
    <t>(restricted &amp; unrestricted expendable net assets / long-term debt noncurrent)</t>
  </si>
  <si>
    <t>(increase in net assets during year / total net assets)</t>
  </si>
  <si>
    <t>(total operating &amp; non-operating revenue - total expenditures &amp; other deductions / total operating &amp; non-operating revenues)</t>
  </si>
  <si>
    <t>Institutional Support</t>
  </si>
  <si>
    <t>Auxiliary</t>
  </si>
  <si>
    <t>Long-term debt noncurrent</t>
  </si>
  <si>
    <r>
      <rPr>
        <b/>
        <i/>
        <sz val="8"/>
        <color theme="1"/>
        <rFont val="Arial"/>
        <family val="2"/>
      </rPr>
      <t>IPEDS-based</t>
    </r>
    <r>
      <rPr>
        <b/>
        <sz val="8"/>
        <color theme="1"/>
        <rFont val="Arial"/>
        <family val="2"/>
      </rPr>
      <t xml:space="preserve"> Viability Ratio</t>
    </r>
  </si>
  <si>
    <t>3.5 Admissions Related</t>
  </si>
  <si>
    <t>1.1.2: Are resources, including debt, managed strategically to advance the mission?</t>
  </si>
  <si>
    <t>Comparison of Selected Postsecondary Peer Institutions with Wichita State University from the Integrated Postsecondary Education Data System (IPEDS)</t>
  </si>
  <si>
    <t>Peer type:</t>
  </si>
  <si>
    <t>Dimensions</t>
  </si>
  <si>
    <t>num days expenses from reserves</t>
  </si>
  <si>
    <r>
      <rPr>
        <b/>
        <i/>
        <sz val="8"/>
        <color theme="1"/>
        <rFont val="Arial"/>
        <family val="2"/>
      </rPr>
      <t>IPEDS</t>
    </r>
    <r>
      <rPr>
        <b/>
        <sz val="8"/>
        <color theme="1"/>
        <rFont val="Arial"/>
        <family val="2"/>
      </rPr>
      <t xml:space="preserve"> Primary Reserve Ratio</t>
    </r>
  </si>
  <si>
    <r>
      <rPr>
        <b/>
        <i/>
        <sz val="8"/>
        <color theme="1"/>
        <rFont val="Arial"/>
        <family val="2"/>
      </rPr>
      <t>IPEDS</t>
    </r>
    <r>
      <rPr>
        <b/>
        <sz val="8"/>
        <color theme="1"/>
        <rFont val="Arial"/>
        <family val="2"/>
      </rPr>
      <t xml:space="preserve"> Retr on Net Assets Ratio</t>
    </r>
  </si>
  <si>
    <r>
      <rPr>
        <b/>
        <i/>
        <sz val="8"/>
        <color theme="1"/>
        <rFont val="Arial"/>
        <family val="2"/>
      </rPr>
      <t>IPEDS</t>
    </r>
    <r>
      <rPr>
        <b/>
        <sz val="8"/>
        <color theme="1"/>
        <rFont val="Arial"/>
        <family val="2"/>
      </rPr>
      <t xml:space="preserve"> Net Oper Rev Ratio</t>
    </r>
  </si>
  <si>
    <t>Expend. components of Total Rev</t>
  </si>
  <si>
    <t>All other (incl plant &amp; other oper)</t>
  </si>
  <si>
    <t>Expend. Type of Total Expend.</t>
  </si>
  <si>
    <t>Functional Area of Total Expend.</t>
  </si>
  <si>
    <t>Oper rev frm disc tuition&amp;grants</t>
  </si>
  <si>
    <t>% of Total non-operating revenue</t>
  </si>
  <si>
    <t>Inst grants restricted research</t>
  </si>
  <si>
    <t>% of Total gross schl &amp; felshps</t>
  </si>
  <si>
    <t>Instl grants unrestricted research</t>
  </si>
  <si>
    <t>Oper rev from disc tuition&amp;grants</t>
  </si>
  <si>
    <t>% of Total expenses/deductions</t>
  </si>
  <si>
    <t>Schl &amp; Felshp expenses Cur yr total</t>
  </si>
  <si>
    <t>% of Total Auxiliary Enterprises</t>
  </si>
  <si>
    <t>Invest cap assets, net of relt debt</t>
  </si>
  <si>
    <t>Note-- The time periods of data reported can vary by dimension; see descriptions in report for information on when data are reported.</t>
  </si>
  <si>
    <r>
      <t xml:space="preserve">Financial ratios are derived from the </t>
    </r>
    <r>
      <rPr>
        <u/>
        <sz val="10"/>
        <color theme="1"/>
        <rFont val="Arial"/>
        <family val="2"/>
      </rPr>
      <t>Strategic Financial Analysis for Higher Education</t>
    </r>
    <r>
      <rPr>
        <sz val="10"/>
        <color theme="1"/>
        <rFont val="Arial"/>
        <family val="2"/>
      </rPr>
      <t>, 6th edition,  KPMG International.  This document is available from the National Association of College &amp; University Business Officers website at www.NACUBO.org.</t>
    </r>
  </si>
  <si>
    <t>Peers</t>
  </si>
  <si>
    <t>Aspirational</t>
  </si>
  <si>
    <t>Peer</t>
  </si>
  <si>
    <t>Modified Composite Financial Index (CFI)</t>
  </si>
  <si>
    <t>Peer Institutions</t>
  </si>
  <si>
    <t>Aspirational Institutions</t>
  </si>
  <si>
    <t>This file contains institutional measures of  Peers and Aspirational Institutions</t>
  </si>
  <si>
    <t>cost of living adjustment (see bankrate.com cost of living cal)</t>
  </si>
  <si>
    <t>Management</t>
  </si>
  <si>
    <t>Business &amp; Financial Operations</t>
  </si>
  <si>
    <t>Office &amp; Administrative Support</t>
  </si>
  <si>
    <t>Change in net assets during year</t>
  </si>
  <si>
    <t>Library Technicians</t>
  </si>
  <si>
    <t>Service Occupations</t>
  </si>
  <si>
    <t>Instructional, research, librarian, publ serv staff</t>
  </si>
  <si>
    <t>Archivists, Curators, &amp; Museum Technicians</t>
  </si>
  <si>
    <t>Computer, Engineering, &amp; Science</t>
  </si>
  <si>
    <t>Healthcare Practioners &amp; Technical</t>
  </si>
  <si>
    <t>Sales &amp; Related Occupations</t>
  </si>
  <si>
    <t>Natural Resources, Construction, &amp; Maintenance</t>
  </si>
  <si>
    <t>Production, Transportation, &amp; Material Moving</t>
  </si>
  <si>
    <t>Student &amp; Academic Affairs &amp; Other Educ Serv</t>
  </si>
  <si>
    <t>Comm, Soc Serv, Legal, Arts, Sports &amp; Media</t>
  </si>
  <si>
    <t>Total all revenues</t>
  </si>
  <si>
    <t>Total (all degree types)*</t>
  </si>
  <si>
    <t>associates</t>
  </si>
  <si>
    <t>Total revenues and other additions</t>
  </si>
  <si>
    <t>Age unknown</t>
  </si>
  <si>
    <t>Composite Financial Index (CFI)</t>
  </si>
  <si>
    <r>
      <t>Section 1.1:  Financial Ratios</t>
    </r>
    <r>
      <rPr>
        <b/>
        <sz val="10"/>
        <color indexed="8"/>
        <rFont val="Arial"/>
        <family val="2"/>
      </rPr>
      <t xml:space="preserve"> (reference Strategic Financial Analysis for Higher Education, 7th edition, KPMG)</t>
    </r>
  </si>
  <si>
    <t>The Primary Reserve Ratio measures the financial strength of the institution by comparing expendable net assets to total expenses. Expendable net assets represent those assets that the institution can access relatively quickly and spend to satisfy its debt obligations. This ratio provides a snapshot of financial strength and flexibility by indicating how long the institution could function using its expendable reserves without relying on additional net assets generated by operations. (p.111 KPMG)</t>
  </si>
  <si>
    <t>The Viability Ratio measures one of the most basic determinants of clear financial health: the availability of expendable net assets to cover debt should the institution need to settle its obligations as of the balance sheet  date. (p.115, KPMG)</t>
  </si>
  <si>
    <t>The Return on Net Assets Ratio determines whether the institution is financially better off than in previous years by measuring total economic return. This ratio furnishes a broad measure of the change in an institution’s total wealth over a single year and is based on the level and change in total net assets, regardless of asset classification. Thus, the ratio provides the most comprehensive measure of the growth or decline in total wealth of an institution over a specific period of time. (p.122, KPMG)</t>
  </si>
  <si>
    <t>The Net Operating Revenues Ratio is a primary indicator, explaining how the surplus from operating activities affects the behavior of the other three core ratios. A large surplus or deficit directly impacts the amount of funds an institution adds to or subtracts from net assets, thereby affecting the Primary Reserve Ratio, the Return on Net Assets Ratio and the Viability Ratio. A positive ratio indicates that the institution experienced an operating surplus for the year. Generally speaking, the larger the surplus, the stronger the institution’s financial performance as a result of the year’s activities. Calculating operating margins is difficult, at best. Comparing operating margins across higher education institutions is virtually impossible. For public institutions, the operating indicator specified by GASB excludes state appropriations as operating revenue, and the results are not comparable.  Most institutions base their financial decisions on the operating budget. Unfortunately, for most higher education institutions, the operating budget bears little resemblance to the audited financial statements. This means that the operating margin as understood by the institution may differ, perhaps considerably, from the margin calculated off the financial statements. (p.127 , KPMG)</t>
  </si>
  <si>
    <t>The Composite Financial Index (CFI) is based on the summated scaled and weighted four core ratios (Primary Reserve, Viability, Return on Net Assets and Net Operating Revenues Ratios).  This combination allows a weakness or strength in a specific ratio to be offset by another ratio result, thereby allowing a more holistic approach to understanding the total financial health of the institution. Since it is difficult to create comparable Net Operating Revenue Ratios for public institutions, a modified CFI is created that includes only the first three core ratios. (p.133, KPMG)</t>
  </si>
  <si>
    <t>The Net Tuition Dependency Ratio measures tuition and fees less all financial aid as a percentage of total operating income for public institutions. The Net Tuition per Student Full Time Equivalent (FTE) Ratio allows the institution to see the average amount of actual tuition revenue on a per-student basis. These two ratios behave differently. An increase in the Net Tuition per Student FTE Ratio is a positive occurrence; however, a decrease in the Net Tuition Dependency Ratio usually benefits the institution. A downward trend in the Net Tuition Dependency Ratio is considered a positive occurrence because it usually indicates that the institution is increasing its diversity of funding sources. (p.130, KPMG)</t>
  </si>
  <si>
    <t>Demand ratios measure the extent to which each type of expense is consuming operating revenues. (p.130, KPMG)</t>
  </si>
  <si>
    <t>Financial ratios calculated using IPEDS data differs from financial ratios reported to the state due to the inclusion of component unit financial data for state reported ratios.</t>
  </si>
  <si>
    <t>Comparison of Institutional Peer Measures to Wichita State University</t>
  </si>
  <si>
    <t>Auxilary Enterprises</t>
  </si>
  <si>
    <t>Other expenses</t>
  </si>
  <si>
    <t>Total Selected Exoense Salaries &amp; wages:</t>
  </si>
  <si>
    <t>Total Selected Expense Current Year:</t>
  </si>
  <si>
    <t>Professor % female</t>
  </si>
  <si>
    <t>Associate professor % female</t>
  </si>
  <si>
    <t>Assistant professor % female</t>
  </si>
  <si>
    <t>Professor % URM</t>
  </si>
  <si>
    <t>Associate professor % URM</t>
  </si>
  <si>
    <t>Assistant professor % URM</t>
  </si>
  <si>
    <t xml:space="preserve">Full-Time Faculty Percent Female </t>
  </si>
  <si>
    <t xml:space="preserve">Full-Time Faculty Under-rep minorities* </t>
  </si>
  <si>
    <t>4 year graduation rate*</t>
  </si>
  <si>
    <t>5 year graduation rate*</t>
  </si>
  <si>
    <t>6 year graduation rate*</t>
  </si>
  <si>
    <t>Equated 9-month contract Total from AAUP</t>
  </si>
  <si>
    <t>AAUP salary values without cost of living adjustment</t>
  </si>
  <si>
    <t>undergraduate certificate</t>
  </si>
  <si>
    <t>post-bachelor certificate</t>
  </si>
  <si>
    <t>post-masters certificte</t>
  </si>
  <si>
    <t>doctoral other</t>
  </si>
  <si>
    <t>Cleveland State University</t>
  </si>
  <si>
    <t>Portland State University</t>
  </si>
  <si>
    <t>University of Memphis</t>
  </si>
  <si>
    <t>University of Nebraska Omaha</t>
  </si>
  <si>
    <t>University of Texas San Antonio</t>
  </si>
  <si>
    <t>Georgia State University</t>
  </si>
  <si>
    <t>University of California Riverside</t>
  </si>
  <si>
    <t>University of Cincinnati</t>
  </si>
  <si>
    <t>University of Houston</t>
  </si>
  <si>
    <t>University of North Carolina Charlotte</t>
  </si>
  <si>
    <t>Georgia State</t>
  </si>
  <si>
    <t>Entering 1st time UG, fall 2021</t>
  </si>
  <si>
    <t>Full-time retention rate in Fall 2021</t>
  </si>
  <si>
    <t>Part-time retention rate in Fall 2021</t>
  </si>
  <si>
    <t>Inst grants restricted resources</t>
  </si>
  <si>
    <t>Inst grants unrestricted resources</t>
  </si>
  <si>
    <t>Total discounts &amp; allowances</t>
  </si>
  <si>
    <t>Age distributions: (Fall 2023 data)</t>
  </si>
  <si>
    <r>
      <t>Twelve month enrollment (unduplicated headcount) &amp; credit hour activity of undergraduate and graduate students for</t>
    </r>
    <r>
      <rPr>
        <b/>
        <sz val="8"/>
        <color theme="1"/>
        <rFont val="Arial"/>
        <family val="2"/>
      </rPr>
      <t xml:space="preserve"> FY 2024 (Summer 2023 to Spring 2024).</t>
    </r>
  </si>
  <si>
    <r>
      <t>Selected demographics for unduplicated headcounts within the fiscal year 2024</t>
    </r>
    <r>
      <rPr>
        <b/>
        <sz val="8"/>
        <color theme="1"/>
        <rFont val="Arial"/>
        <family val="2"/>
      </rPr>
      <t xml:space="preserve"> (Summer 2023 to Spring 2024).</t>
    </r>
    <r>
      <rPr>
        <sz val="8"/>
        <color theme="1"/>
        <rFont val="Arial"/>
        <family val="2"/>
      </rPr>
      <t xml:space="preserve">   IPEDS data sources: 12 Month Enrollment.</t>
    </r>
  </si>
  <si>
    <r>
      <t xml:space="preserve">Number of awards granted between </t>
    </r>
    <r>
      <rPr>
        <b/>
        <sz val="8"/>
        <color theme="1"/>
        <rFont val="Arial"/>
        <family val="2"/>
      </rPr>
      <t>July 1, 2023 and June 30, 2024.</t>
    </r>
    <r>
      <rPr>
        <sz val="8"/>
        <color theme="1"/>
        <rFont val="Arial"/>
        <family val="2"/>
      </rPr>
      <t xml:space="preserve">  IPEDS data source: Completions, FY 2024.</t>
    </r>
  </si>
  <si>
    <r>
      <t xml:space="preserve">Student charges include average tuition &amp; required fees for both full-time UG and GR students.  Price of attendance includes amounts for published tuition &amp; required fees, books &amp; supplies, room &amp; board and other expenses.  Estimates for books &amp; supplies, room &amp; board and other expenses are those from the Cost of Attendance report used by the financial aid office in determining financial need. </t>
    </r>
    <r>
      <rPr>
        <b/>
        <sz val="8"/>
        <color theme="1"/>
        <rFont val="Arial"/>
        <family val="2"/>
      </rPr>
      <t>Academic Year 2024-2025 (tuition,fees,room&amp;board, Cost 1), Academic Year 2023-2024 (fin aid)</t>
    </r>
    <r>
      <rPr>
        <sz val="8"/>
        <color theme="1"/>
        <rFont val="Arial"/>
        <family val="2"/>
      </rPr>
      <t xml:space="preserve">  IPEDS Data Sources: Student Financial Aid &amp; Cost 1-Student Charges for Academic Year Programs.</t>
    </r>
  </si>
  <si>
    <r>
      <t>Data on undergraduate applicants, admissions and test scores for institutions who do not have an open admissions policy. Data are for</t>
    </r>
    <r>
      <rPr>
        <b/>
        <sz val="8"/>
        <color theme="1"/>
        <rFont val="Arial"/>
        <family val="2"/>
      </rPr>
      <t xml:space="preserve"> Fall 2024.</t>
    </r>
    <r>
      <rPr>
        <sz val="8"/>
        <color theme="1"/>
        <rFont val="Arial"/>
        <family val="2"/>
      </rPr>
      <t xml:space="preserve">  IPEDS data source: Admissions.</t>
    </r>
  </si>
  <si>
    <t>*graduation rates based on fall 2018 cohort</t>
  </si>
  <si>
    <r>
      <t>Institutional finance data for public institutions that use accounting standards established by the Government Accounting Standards Board (GASB).  Finance data includes institutional revenues by source, expenditures by category and assets &amp; liabilities.  This information provides context for understanding the cost of providing postsecondary education. IPEDS data source: Finance, Public Institutions - GASB 34/35,</t>
    </r>
    <r>
      <rPr>
        <b/>
        <sz val="8"/>
        <color theme="1"/>
        <rFont val="Arial"/>
        <family val="2"/>
      </rPr>
      <t xml:space="preserve"> FY 2024</t>
    </r>
  </si>
  <si>
    <r>
      <t xml:space="preserve">Number of employees on the payroll of the institution as of </t>
    </r>
    <r>
      <rPr>
        <b/>
        <sz val="8"/>
        <color theme="1"/>
        <rFont val="Arial"/>
        <family val="2"/>
      </rPr>
      <t>November 1</t>
    </r>
    <r>
      <rPr>
        <sz val="8"/>
        <color theme="1"/>
        <rFont val="Arial"/>
        <family val="2"/>
      </rPr>
      <t>, by standard occupational code (SOC).</t>
    </r>
    <r>
      <rPr>
        <b/>
        <sz val="8"/>
        <color theme="1"/>
        <rFont val="Arial"/>
        <family val="2"/>
      </rPr>
      <t xml:space="preserve"> Fall 2024.</t>
    </r>
  </si>
  <si>
    <r>
      <t>Number of employees classified by primary function/occupational activity &amp; faculty status for applicable functions.  IPEDS data source: Employees by assigned position, faculty status, primary function/occupational activity,</t>
    </r>
    <r>
      <rPr>
        <b/>
        <sz val="8"/>
        <color theme="1"/>
        <rFont val="Arial"/>
        <family val="2"/>
      </rPr>
      <t xml:space="preserve"> Fall 2024.</t>
    </r>
  </si>
  <si>
    <t>Number of full-time instructional staff by length of contract &amp; academic rank, IPEDS data source: Instructional Staff/Salaries Fall 2024. AAUP data source: Faculty Compensation Survey 2025-2026</t>
  </si>
  <si>
    <r>
      <t>Number of employees with faculty status by rank and sex type. IPEDS data source: Fall Staff: full-time instructional staff by faculty and tenure status, academic rank, race/ethnicity and gender, F</t>
    </r>
    <r>
      <rPr>
        <b/>
        <sz val="8"/>
        <color theme="1"/>
        <rFont val="Arial"/>
        <family val="2"/>
      </rPr>
      <t>all 2024.</t>
    </r>
  </si>
  <si>
    <r>
      <t>Number of students enrolled in the fall.  Uses official fall reporting date (20th class day).  IPEDS data source:</t>
    </r>
    <r>
      <rPr>
        <b/>
        <sz val="8"/>
        <color theme="1"/>
        <rFont val="Arial"/>
        <family val="2"/>
      </rPr>
      <t xml:space="preserve"> Fall Enrollment 2024.</t>
    </r>
  </si>
  <si>
    <r>
      <t>Entering first-time undergraduate students enrolled in fall 2024; retention rates by full-time/part-time for students who were enrolled in fall 2023 &amp; re-enrolled in fall 2024.  Student-to-faculty ratios based on UG student FTE and faculty in undergraduate instruction.  IPEDS data source:</t>
    </r>
    <r>
      <rPr>
        <b/>
        <sz val="8.8000000000000007"/>
        <color theme="1"/>
        <rFont val="Arial"/>
        <family val="2"/>
      </rPr>
      <t xml:space="preserve"> Fall Enrollment, 2024.</t>
    </r>
  </si>
  <si>
    <r>
      <t>IPEDS selected disciplines for majors reported by CIP areas (</t>
    </r>
    <r>
      <rPr>
        <b/>
        <sz val="8"/>
        <color theme="1"/>
        <rFont val="Arial"/>
        <family val="2"/>
      </rPr>
      <t>fall 2024).</t>
    </r>
  </si>
  <si>
    <t>Questions concerning this report should be directed to David Wright of the Provost Office, Amy Smith in Financial Services or Tiffany Franks in the Office of Planning and Analysis.</t>
  </si>
  <si>
    <t>Section 1:  Financials (FY 2024 data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</si>
</sst>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0"/>
  </numFmts>
  <fonts count="25" x14ac:knownFonts="1">
    <font>
      <sz val="8"/>
      <color theme="1"/>
      <name val="Arial"/>
      <family val="2"/>
    </font>
    <font>
      <sz val="10"/>
      <name val="Arial"/>
      <family val="2"/>
    </font>
    <font>
      <sz val="8"/>
      <color indexed="8"/>
      <name val="Arial"/>
      <family val="2"/>
    </font>
    <font>
      <b/>
      <sz val="12"/>
      <color theme="1"/>
      <name val="Arial"/>
      <family val="2"/>
    </font>
    <font>
      <u/>
      <sz val="8"/>
      <color theme="1"/>
      <name val="Arial"/>
      <family val="2"/>
    </font>
    <font>
      <b/>
      <sz val="12"/>
      <color indexed="8"/>
      <name val="Arial"/>
      <family val="2"/>
    </font>
    <font>
      <b/>
      <sz val="8"/>
      <color theme="1"/>
      <name val="Arial"/>
      <family val="2"/>
    </font>
    <font>
      <i/>
      <sz val="8"/>
      <color theme="1"/>
      <name val="Arial"/>
      <family val="2"/>
    </font>
    <font>
      <b/>
      <sz val="8"/>
      <color indexed="8"/>
      <name val="Arial"/>
      <family val="2"/>
    </font>
    <font>
      <sz val="10"/>
      <color theme="1"/>
      <name val="Arial"/>
      <family val="2"/>
    </font>
    <font>
      <b/>
      <sz val="10"/>
      <color theme="1"/>
      <name val="Arial"/>
      <family val="2"/>
    </font>
    <font>
      <sz val="9"/>
      <color theme="1"/>
      <name val="Arial"/>
      <family val="2"/>
    </font>
    <font>
      <sz val="12"/>
      <color theme="1"/>
      <name val="Arial"/>
      <family val="2"/>
    </font>
    <font>
      <sz val="14"/>
      <color theme="1"/>
      <name val="Arial"/>
      <family val="2"/>
    </font>
    <font>
      <u/>
      <sz val="10"/>
      <color theme="1"/>
      <name val="Arial"/>
      <family val="2"/>
    </font>
    <font>
      <b/>
      <sz val="10"/>
      <color indexed="8"/>
      <name val="Arial"/>
      <family val="2"/>
    </font>
    <font>
      <i/>
      <sz val="8"/>
      <color indexed="8"/>
      <name val="Arial"/>
      <family val="2"/>
    </font>
    <font>
      <u/>
      <sz val="10"/>
      <color indexed="8"/>
      <name val="Arial"/>
      <family val="2"/>
    </font>
    <font>
      <b/>
      <sz val="8.8000000000000007"/>
      <color theme="1"/>
      <name val="Arial"/>
      <family val="2"/>
    </font>
    <font>
      <b/>
      <i/>
      <sz val="8"/>
      <color theme="1"/>
      <name val="Arial"/>
      <family val="2"/>
    </font>
    <font>
      <sz val="10"/>
      <name val="Arial"/>
      <family val="2"/>
    </font>
    <font>
      <sz val="10"/>
      <name val="Arial"/>
      <family val="2"/>
    </font>
    <font>
      <sz val="10"/>
      <name val="Arial"/>
      <family val="2"/>
    </font>
    <font>
      <sz val="10"/>
      <name val="Arial"/>
      <family val="2"/>
    </font>
    <font>
      <i/>
      <sz val="10"/>
      <color indexed="8"/>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5">
    <border>
      <left/>
      <right/>
      <top/>
      <bottom/>
      <diagonal/>
    </border>
    <border>
      <left/>
      <right/>
      <top/>
      <bottom style="thin">
        <color auto="1"/>
      </bottom>
      <diagonal/>
    </border>
    <border>
      <left style="hair">
        <color auto="1"/>
      </left>
      <right style="hair">
        <color auto="1"/>
      </right>
      <top/>
      <bottom/>
      <diagonal/>
    </border>
    <border>
      <left style="hair">
        <color auto="1"/>
      </left>
      <right/>
      <top/>
      <bottom/>
      <diagonal/>
    </border>
    <border>
      <left/>
      <right style="hair">
        <color auto="1"/>
      </right>
      <top/>
      <bottom/>
      <diagonal/>
    </border>
  </borders>
  <cellStyleXfs count="18">
    <xf numFmtId="0" fontId="0" fillId="0" borderId="0"/>
    <xf numFmtId="0" fontId="1" fillId="0" borderId="0"/>
    <xf numFmtId="0" fontId="20" fillId="0" borderId="0"/>
    <xf numFmtId="0" fontId="1" fillId="0" borderId="0"/>
    <xf numFmtId="0" fontId="1" fillId="0" borderId="0"/>
    <xf numFmtId="0" fontId="20" fillId="0" borderId="0"/>
    <xf numFmtId="0" fontId="20" fillId="0" borderId="0"/>
    <xf numFmtId="0" fontId="20" fillId="0" borderId="0"/>
    <xf numFmtId="0" fontId="1" fillId="0" borderId="0"/>
    <xf numFmtId="0" fontId="21" fillId="0" borderId="0"/>
    <xf numFmtId="0" fontId="22"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cellStyleXfs>
  <cellXfs count="383">
    <xf numFmtId="0" fontId="0" fillId="0" borderId="0" xfId="0"/>
    <xf numFmtId="0" fontId="0" fillId="0" borderId="0" xfId="0" applyAlignment="1">
      <alignment horizontal="right"/>
    </xf>
    <xf numFmtId="0" fontId="5" fillId="0" borderId="0" xfId="1" applyFont="1"/>
    <xf numFmtId="0" fontId="7" fillId="0" borderId="0" xfId="0" applyFont="1" applyAlignment="1">
      <alignment horizontal="right"/>
    </xf>
    <xf numFmtId="0" fontId="0" fillId="0" borderId="0" xfId="0" applyAlignment="1">
      <alignment horizontal="left"/>
    </xf>
    <xf numFmtId="164" fontId="0" fillId="0" borderId="0" xfId="0" applyNumberFormat="1" applyAlignment="1">
      <alignment horizontal="right"/>
    </xf>
    <xf numFmtId="165" fontId="0" fillId="0" borderId="0" xfId="0" applyNumberFormat="1" applyAlignment="1">
      <alignment horizontal="right"/>
    </xf>
    <xf numFmtId="0" fontId="9" fillId="0" borderId="0" xfId="0" applyFont="1"/>
    <xf numFmtId="0" fontId="0" fillId="0" borderId="1" xfId="0" applyBorder="1"/>
    <xf numFmtId="0" fontId="10" fillId="0" borderId="1" xfId="0" applyFont="1" applyBorder="1"/>
    <xf numFmtId="0" fontId="9" fillId="0" borderId="0" xfId="0" applyFont="1" applyAlignment="1">
      <alignment horizontal="left" indent="3"/>
    </xf>
    <xf numFmtId="0" fontId="9" fillId="0" borderId="0" xfId="0" applyFont="1" applyAlignment="1">
      <alignment horizontal="left" indent="1"/>
    </xf>
    <xf numFmtId="0" fontId="10" fillId="0" borderId="0" xfId="0" applyFont="1"/>
    <xf numFmtId="0" fontId="12" fillId="0" borderId="0" xfId="0" applyFont="1"/>
    <xf numFmtId="0" fontId="13" fillId="0" borderId="0" xfId="0" applyFont="1"/>
    <xf numFmtId="164" fontId="7" fillId="0" borderId="2" xfId="0" applyNumberFormat="1" applyFont="1" applyBorder="1" applyAlignment="1">
      <alignment horizontal="right"/>
    </xf>
    <xf numFmtId="0" fontId="0" fillId="0" borderId="2" xfId="0" applyBorder="1" applyAlignment="1">
      <alignment horizontal="right"/>
    </xf>
    <xf numFmtId="9" fontId="0" fillId="0" borderId="2" xfId="0" applyNumberFormat="1" applyBorder="1" applyAlignment="1">
      <alignment horizontal="right"/>
    </xf>
    <xf numFmtId="165" fontId="0" fillId="0" borderId="2" xfId="0" applyNumberFormat="1" applyBorder="1" applyAlignment="1">
      <alignment horizontal="right"/>
    </xf>
    <xf numFmtId="0" fontId="0" fillId="0" borderId="2" xfId="0" applyBorder="1" applyAlignment="1">
      <alignment horizontal="center"/>
    </xf>
    <xf numFmtId="0" fontId="14" fillId="0" borderId="0" xfId="0" applyFont="1" applyAlignment="1">
      <alignment horizontal="left"/>
    </xf>
    <xf numFmtId="0" fontId="6" fillId="0" borderId="0" xfId="0" applyFont="1" applyAlignment="1">
      <alignment horizontal="left"/>
    </xf>
    <xf numFmtId="2" fontId="0" fillId="0" borderId="2" xfId="0" applyNumberFormat="1" applyBorder="1" applyAlignment="1">
      <alignment horizontal="right"/>
    </xf>
    <xf numFmtId="2" fontId="0" fillId="0" borderId="0" xfId="0" applyNumberFormat="1" applyAlignment="1">
      <alignment horizontal="right"/>
    </xf>
    <xf numFmtId="3" fontId="0" fillId="0" borderId="0" xfId="0" applyNumberFormat="1" applyAlignment="1">
      <alignment horizontal="right"/>
    </xf>
    <xf numFmtId="0" fontId="2" fillId="0" borderId="0" xfId="1" applyFont="1"/>
    <xf numFmtId="0" fontId="2" fillId="0" borderId="0" xfId="1" applyFont="1" applyAlignment="1">
      <alignment horizontal="right"/>
    </xf>
    <xf numFmtId="0" fontId="2" fillId="0" borderId="0" xfId="1" applyFont="1" applyAlignment="1">
      <alignment horizontal="center" wrapText="1"/>
    </xf>
    <xf numFmtId="9" fontId="2" fillId="0" borderId="0" xfId="1" applyNumberFormat="1" applyFont="1" applyAlignment="1">
      <alignment horizontal="right" wrapText="1"/>
    </xf>
    <xf numFmtId="0" fontId="2" fillId="0" borderId="0" xfId="1" applyFont="1" applyAlignment="1">
      <alignment horizontal="right" wrapText="1"/>
    </xf>
    <xf numFmtId="165" fontId="2" fillId="0" borderId="0" xfId="1" applyNumberFormat="1" applyFont="1" applyAlignment="1">
      <alignment horizontal="right" wrapText="1"/>
    </xf>
    <xf numFmtId="0" fontId="17" fillId="0" borderId="0" xfId="1" applyFont="1"/>
    <xf numFmtId="0" fontId="16" fillId="0" borderId="0" xfId="1" applyFont="1" applyAlignment="1">
      <alignment horizontal="right"/>
    </xf>
    <xf numFmtId="0" fontId="9" fillId="0" borderId="0" xfId="0" applyFont="1" applyAlignment="1">
      <alignment wrapText="1"/>
    </xf>
    <xf numFmtId="0" fontId="0" fillId="0" borderId="0" xfId="0" applyAlignment="1">
      <alignment wrapText="1"/>
    </xf>
    <xf numFmtId="165" fontId="7" fillId="0" borderId="2" xfId="0" applyNumberFormat="1" applyFont="1" applyBorder="1" applyAlignment="1">
      <alignment horizontal="right"/>
    </xf>
    <xf numFmtId="9" fontId="0" fillId="0" borderId="0" xfId="0" applyNumberFormat="1" applyAlignment="1">
      <alignment horizontal="right"/>
    </xf>
    <xf numFmtId="165" fontId="7" fillId="0" borderId="0" xfId="0" applyNumberFormat="1" applyFont="1" applyAlignment="1">
      <alignment horizontal="right"/>
    </xf>
    <xf numFmtId="9" fontId="2" fillId="0" borderId="2" xfId="1" applyNumberFormat="1" applyFont="1" applyBorder="1" applyAlignment="1">
      <alignment horizontal="right" wrapText="1"/>
    </xf>
    <xf numFmtId="165" fontId="2" fillId="0" borderId="2" xfId="1" applyNumberFormat="1" applyFont="1" applyBorder="1" applyAlignment="1">
      <alignment horizontal="right" wrapText="1"/>
    </xf>
    <xf numFmtId="0" fontId="2" fillId="0" borderId="2" xfId="1" applyFont="1" applyBorder="1" applyAlignment="1">
      <alignment horizontal="right" wrapText="1"/>
    </xf>
    <xf numFmtId="164" fontId="2" fillId="0" borderId="2" xfId="1" applyNumberFormat="1" applyFont="1" applyBorder="1" applyAlignment="1">
      <alignment horizontal="center" wrapText="1"/>
    </xf>
    <xf numFmtId="0" fontId="2" fillId="0" borderId="2" xfId="1" applyFont="1" applyBorder="1" applyAlignment="1">
      <alignment horizontal="center" wrapText="1"/>
    </xf>
    <xf numFmtId="0" fontId="2" fillId="0" borderId="1" xfId="1" applyFont="1" applyBorder="1"/>
    <xf numFmtId="165" fontId="2" fillId="2" borderId="0" xfId="1" applyNumberFormat="1" applyFont="1" applyFill="1" applyAlignment="1">
      <alignment horizontal="right" wrapText="1"/>
    </xf>
    <xf numFmtId="164" fontId="0" fillId="0" borderId="2" xfId="0" applyNumberFormat="1" applyBorder="1" applyAlignment="1">
      <alignment horizontal="right"/>
    </xf>
    <xf numFmtId="0" fontId="2" fillId="4" borderId="0" xfId="1" applyFont="1" applyFill="1" applyAlignment="1">
      <alignment horizontal="center"/>
    </xf>
    <xf numFmtId="0" fontId="2" fillId="4" borderId="1" xfId="1" applyFont="1" applyFill="1" applyBorder="1" applyAlignment="1">
      <alignment horizontal="center" wrapText="1"/>
    </xf>
    <xf numFmtId="165" fontId="0" fillId="0" borderId="3" xfId="0" applyNumberFormat="1" applyBorder="1" applyAlignment="1">
      <alignment horizontal="right"/>
    </xf>
    <xf numFmtId="164" fontId="0" fillId="0" borderId="3" xfId="0" applyNumberFormat="1" applyBorder="1" applyAlignment="1">
      <alignment horizontal="right"/>
    </xf>
    <xf numFmtId="9" fontId="2" fillId="0" borderId="3" xfId="1" applyNumberFormat="1" applyFont="1" applyBorder="1" applyAlignment="1">
      <alignment horizontal="right" wrapText="1"/>
    </xf>
    <xf numFmtId="165" fontId="2" fillId="0" borderId="3" xfId="1" applyNumberFormat="1" applyFont="1" applyBorder="1" applyAlignment="1">
      <alignment horizontal="right" wrapText="1"/>
    </xf>
    <xf numFmtId="0" fontId="2" fillId="0" borderId="3" xfId="1" applyFont="1" applyBorder="1" applyAlignment="1">
      <alignment horizontal="right" wrapText="1"/>
    </xf>
    <xf numFmtId="0" fontId="2" fillId="0" borderId="3" xfId="1" applyFont="1" applyBorder="1" applyAlignment="1">
      <alignment horizontal="center" wrapText="1"/>
    </xf>
    <xf numFmtId="9" fontId="0" fillId="0" borderId="3" xfId="0" applyNumberFormat="1" applyBorder="1" applyAlignment="1">
      <alignment horizontal="right"/>
    </xf>
    <xf numFmtId="165" fontId="7" fillId="2" borderId="3" xfId="0" applyNumberFormat="1" applyFont="1" applyFill="1" applyBorder="1" applyAlignment="1">
      <alignment horizontal="right"/>
    </xf>
    <xf numFmtId="165" fontId="7" fillId="0" borderId="3" xfId="0" applyNumberFormat="1" applyFont="1" applyBorder="1" applyAlignment="1">
      <alignment horizontal="right"/>
    </xf>
    <xf numFmtId="165" fontId="0" fillId="4" borderId="3" xfId="0" applyNumberFormat="1" applyFill="1" applyBorder="1" applyAlignment="1">
      <alignment horizontal="right"/>
    </xf>
    <xf numFmtId="165" fontId="0" fillId="4" borderId="0" xfId="0" applyNumberFormat="1" applyFill="1" applyAlignment="1">
      <alignment horizontal="right"/>
    </xf>
    <xf numFmtId="165" fontId="2" fillId="4" borderId="3" xfId="1" applyNumberFormat="1" applyFont="1" applyFill="1" applyBorder="1" applyAlignment="1">
      <alignment horizontal="right" wrapText="1"/>
    </xf>
    <xf numFmtId="165" fontId="2" fillId="4" borderId="0" xfId="1" applyNumberFormat="1" applyFont="1" applyFill="1" applyAlignment="1">
      <alignment horizontal="right" wrapText="1"/>
    </xf>
    <xf numFmtId="164" fontId="7" fillId="4" borderId="0" xfId="0" applyNumberFormat="1" applyFont="1" applyFill="1" applyAlignment="1">
      <alignment horizontal="right"/>
    </xf>
    <xf numFmtId="165" fontId="7" fillId="4" borderId="0" xfId="0" applyNumberFormat="1" applyFont="1" applyFill="1" applyAlignment="1">
      <alignment horizontal="right"/>
    </xf>
    <xf numFmtId="0" fontId="0" fillId="4" borderId="0" xfId="0" applyFill="1" applyAlignment="1">
      <alignment horizontal="center"/>
    </xf>
    <xf numFmtId="0" fontId="9" fillId="4" borderId="0" xfId="0" applyFont="1" applyFill="1"/>
    <xf numFmtId="0" fontId="0" fillId="4" borderId="0" xfId="0" applyFill="1"/>
    <xf numFmtId="0" fontId="0" fillId="4" borderId="1" xfId="0" applyFill="1" applyBorder="1" applyAlignment="1">
      <alignment horizontal="center" wrapText="1"/>
    </xf>
    <xf numFmtId="0" fontId="0" fillId="0" borderId="0" xfId="0" applyAlignment="1">
      <alignment horizontal="center"/>
    </xf>
    <xf numFmtId="0" fontId="8" fillId="0" borderId="0" xfId="1" applyFont="1" applyAlignment="1">
      <alignment horizontal="center"/>
    </xf>
    <xf numFmtId="0" fontId="3" fillId="0" borderId="0" xfId="0" applyFont="1"/>
    <xf numFmtId="0" fontId="0" fillId="0" borderId="2" xfId="0" applyBorder="1"/>
    <xf numFmtId="0" fontId="0" fillId="0" borderId="3" xfId="0" applyBorder="1"/>
    <xf numFmtId="0" fontId="4" fillId="0" borderId="0" xfId="0" applyFont="1"/>
    <xf numFmtId="164" fontId="0" fillId="0" borderId="0" xfId="0" applyNumberFormat="1"/>
    <xf numFmtId="0" fontId="16" fillId="0" borderId="0" xfId="1" applyFont="1" applyAlignment="1">
      <alignment horizontal="left"/>
    </xf>
    <xf numFmtId="164" fontId="7" fillId="0" borderId="0" xfId="0" applyNumberFormat="1" applyFont="1"/>
    <xf numFmtId="0" fontId="7" fillId="0" borderId="0" xfId="0" applyFont="1"/>
    <xf numFmtId="9" fontId="0" fillId="0" borderId="0" xfId="0" applyNumberFormat="1"/>
    <xf numFmtId="9" fontId="0" fillId="0" borderId="3" xfId="0" applyNumberFormat="1" applyBorder="1"/>
    <xf numFmtId="165" fontId="7" fillId="4" borderId="0" xfId="0" applyNumberFormat="1" applyFont="1" applyFill="1"/>
    <xf numFmtId="165" fontId="7" fillId="0" borderId="0" xfId="0" applyNumberFormat="1" applyFont="1"/>
    <xf numFmtId="165" fontId="7" fillId="0" borderId="3" xfId="0" applyNumberFormat="1" applyFont="1" applyBorder="1"/>
    <xf numFmtId="165" fontId="0" fillId="0" borderId="0" xfId="0" applyNumberFormat="1"/>
    <xf numFmtId="164" fontId="0" fillId="0" borderId="3" xfId="0" applyNumberFormat="1" applyBorder="1"/>
    <xf numFmtId="165" fontId="0" fillId="2" borderId="0" xfId="0" applyNumberFormat="1" applyFill="1"/>
    <xf numFmtId="165" fontId="0" fillId="4" borderId="0" xfId="0" applyNumberFormat="1" applyFill="1"/>
    <xf numFmtId="165" fontId="0" fillId="0" borderId="2" xfId="0" applyNumberFormat="1" applyBorder="1"/>
    <xf numFmtId="3" fontId="0" fillId="0" borderId="0" xfId="0" applyNumberFormat="1"/>
    <xf numFmtId="3" fontId="0" fillId="0" borderId="3" xfId="0" applyNumberFormat="1" applyBorder="1"/>
    <xf numFmtId="3" fontId="7" fillId="0" borderId="2" xfId="0" applyNumberFormat="1" applyFont="1" applyBorder="1"/>
    <xf numFmtId="3" fontId="7" fillId="0" borderId="0" xfId="0" applyNumberFormat="1" applyFont="1"/>
    <xf numFmtId="9" fontId="0" fillId="0" borderId="2" xfId="0" applyNumberFormat="1" applyBorder="1"/>
    <xf numFmtId="165" fontId="7" fillId="0" borderId="2" xfId="0" applyNumberFormat="1" applyFont="1" applyBorder="1"/>
    <xf numFmtId="165" fontId="0" fillId="0" borderId="3" xfId="0" applyNumberFormat="1" applyBorder="1"/>
    <xf numFmtId="3" fontId="0" fillId="0" borderId="2" xfId="0" applyNumberFormat="1" applyBorder="1"/>
    <xf numFmtId="164" fontId="0" fillId="0" borderId="2" xfId="0" applyNumberFormat="1" applyBorder="1"/>
    <xf numFmtId="3" fontId="0" fillId="4" borderId="0" xfId="0" applyNumberFormat="1" applyFill="1"/>
    <xf numFmtId="0" fontId="6" fillId="0" borderId="0" xfId="0" applyFont="1" applyAlignment="1">
      <alignment horizontal="right"/>
    </xf>
    <xf numFmtId="0" fontId="7" fillId="0" borderId="2" xfId="0" applyFont="1" applyBorder="1"/>
    <xf numFmtId="164" fontId="7" fillId="0" borderId="2" xfId="0" applyNumberFormat="1" applyFont="1" applyBorder="1"/>
    <xf numFmtId="164" fontId="7" fillId="0" borderId="3" xfId="0" applyNumberFormat="1" applyFont="1" applyBorder="1"/>
    <xf numFmtId="0" fontId="6" fillId="0" borderId="0" xfId="0" applyFont="1"/>
    <xf numFmtId="1" fontId="0" fillId="0" borderId="0" xfId="0" applyNumberFormat="1"/>
    <xf numFmtId="0" fontId="0" fillId="0" borderId="4" xfId="0" applyBorder="1"/>
    <xf numFmtId="164" fontId="7" fillId="0" borderId="4" xfId="0" applyNumberFormat="1" applyFont="1" applyBorder="1"/>
    <xf numFmtId="164" fontId="0" fillId="0" borderId="4" xfId="0" applyNumberFormat="1" applyBorder="1"/>
    <xf numFmtId="164" fontId="7" fillId="4" borderId="4" xfId="0" applyNumberFormat="1" applyFont="1" applyFill="1" applyBorder="1" applyAlignment="1">
      <alignment horizontal="right"/>
    </xf>
    <xf numFmtId="9" fontId="0" fillId="0" borderId="4" xfId="0" applyNumberFormat="1" applyBorder="1" applyAlignment="1">
      <alignment horizontal="right"/>
    </xf>
    <xf numFmtId="165" fontId="7" fillId="4" borderId="4" xfId="0" applyNumberFormat="1" applyFont="1" applyFill="1" applyBorder="1" applyAlignment="1">
      <alignment horizontal="right"/>
    </xf>
    <xf numFmtId="165" fontId="7" fillId="0" borderId="4" xfId="0" applyNumberFormat="1" applyFont="1" applyBorder="1" applyAlignment="1">
      <alignment horizontal="right"/>
    </xf>
    <xf numFmtId="9" fontId="0" fillId="0" borderId="4" xfId="0" applyNumberFormat="1" applyBorder="1"/>
    <xf numFmtId="165" fontId="7" fillId="0" borderId="4" xfId="0" applyNumberFormat="1" applyFont="1" applyBorder="1"/>
    <xf numFmtId="164" fontId="0" fillId="0" borderId="4" xfId="0" applyNumberFormat="1" applyBorder="1" applyAlignment="1">
      <alignment horizontal="right"/>
    </xf>
    <xf numFmtId="165" fontId="7" fillId="4" borderId="4" xfId="0" applyNumberFormat="1" applyFont="1" applyFill="1" applyBorder="1"/>
    <xf numFmtId="165" fontId="0" fillId="0" borderId="4" xfId="0" applyNumberFormat="1" applyBorder="1"/>
    <xf numFmtId="3" fontId="7" fillId="0" borderId="4" xfId="0" applyNumberFormat="1" applyFont="1" applyBorder="1"/>
    <xf numFmtId="3" fontId="0" fillId="0" borderId="4" xfId="0" applyNumberFormat="1" applyBorder="1"/>
    <xf numFmtId="0" fontId="7" fillId="0" borderId="4" xfId="0" applyFont="1" applyBorder="1"/>
    <xf numFmtId="165" fontId="0" fillId="4" borderId="4" xfId="0" applyNumberFormat="1" applyFill="1" applyBorder="1"/>
    <xf numFmtId="165" fontId="0" fillId="0" borderId="4" xfId="0" applyNumberFormat="1" applyBorder="1" applyAlignment="1">
      <alignment horizontal="right"/>
    </xf>
    <xf numFmtId="0" fontId="0" fillId="5" borderId="0" xfId="0" applyFill="1"/>
    <xf numFmtId="0" fontId="0" fillId="0" borderId="0" xfId="0" applyAlignment="1">
      <alignment vertical="center"/>
    </xf>
    <xf numFmtId="164" fontId="7" fillId="4" borderId="0" xfId="0" applyNumberFormat="1" applyFont="1" applyFill="1"/>
    <xf numFmtId="0" fontId="16" fillId="0" borderId="0" xfId="10" applyFont="1" applyAlignment="1">
      <alignment horizontal="right" vertical="top"/>
    </xf>
    <xf numFmtId="0" fontId="16" fillId="0" borderId="0" xfId="10" applyFont="1" applyAlignment="1">
      <alignment horizontal="right" vertical="top" wrapText="1"/>
    </xf>
    <xf numFmtId="164" fontId="2" fillId="0" borderId="4" xfId="3" applyNumberFormat="1" applyFont="1" applyBorder="1" applyAlignment="1">
      <alignment horizontal="right" vertical="center"/>
    </xf>
    <xf numFmtId="164" fontId="2" fillId="0" borderId="0" xfId="3" applyNumberFormat="1" applyFont="1" applyAlignment="1">
      <alignment horizontal="right" vertical="center"/>
    </xf>
    <xf numFmtId="3" fontId="2" fillId="0" borderId="4" xfId="4" applyNumberFormat="1" applyFont="1" applyBorder="1" applyAlignment="1">
      <alignment horizontal="right" vertical="center"/>
    </xf>
    <xf numFmtId="166" fontId="2" fillId="0" borderId="0" xfId="1" applyNumberFormat="1" applyFont="1" applyAlignment="1">
      <alignment horizontal="right" vertical="center"/>
    </xf>
    <xf numFmtId="3" fontId="2" fillId="0" borderId="4" xfId="1" applyNumberFormat="1" applyFont="1" applyBorder="1" applyAlignment="1">
      <alignment horizontal="right" vertical="center"/>
    </xf>
    <xf numFmtId="3" fontId="2" fillId="0" borderId="0" xfId="4" applyNumberFormat="1" applyFont="1" applyAlignment="1">
      <alignment horizontal="right" vertical="center"/>
    </xf>
    <xf numFmtId="164" fontId="2" fillId="0" borderId="0" xfId="9" applyNumberFormat="1" applyFont="1" applyAlignment="1">
      <alignment horizontal="right" vertical="center"/>
    </xf>
    <xf numFmtId="164" fontId="2" fillId="4" borderId="0" xfId="9" applyNumberFormat="1" applyFont="1" applyFill="1" applyAlignment="1">
      <alignment horizontal="right" vertical="center"/>
    </xf>
    <xf numFmtId="164" fontId="2" fillId="0" borderId="0" xfId="1" applyNumberFormat="1" applyFont="1" applyAlignment="1">
      <alignment horizontal="right" vertical="center"/>
    </xf>
    <xf numFmtId="164" fontId="2" fillId="4" borderId="0" xfId="1" applyNumberFormat="1" applyFont="1" applyFill="1" applyAlignment="1">
      <alignment horizontal="right" vertical="center"/>
    </xf>
    <xf numFmtId="3" fontId="2" fillId="0" borderId="0" xfId="1" applyNumberFormat="1" applyFont="1" applyAlignment="1">
      <alignment horizontal="right" vertical="center"/>
    </xf>
    <xf numFmtId="3" fontId="2" fillId="4" borderId="0" xfId="1" applyNumberFormat="1" applyFont="1" applyFill="1" applyAlignment="1">
      <alignment horizontal="right" vertical="center"/>
    </xf>
    <xf numFmtId="3" fontId="2" fillId="0" borderId="0" xfId="10" applyNumberFormat="1" applyFont="1" applyAlignment="1">
      <alignment horizontal="right" vertical="center"/>
    </xf>
    <xf numFmtId="3" fontId="2" fillId="4" borderId="0" xfId="10" applyNumberFormat="1" applyFont="1" applyFill="1" applyAlignment="1">
      <alignment horizontal="right" vertical="center"/>
    </xf>
    <xf numFmtId="166" fontId="2" fillId="4" borderId="0" xfId="1" applyNumberFormat="1" applyFont="1" applyFill="1" applyAlignment="1">
      <alignment horizontal="right" vertical="center"/>
    </xf>
    <xf numFmtId="3" fontId="2" fillId="4" borderId="0" xfId="4" applyNumberFormat="1" applyFont="1" applyFill="1" applyAlignment="1">
      <alignment horizontal="right" vertical="center"/>
    </xf>
    <xf numFmtId="3" fontId="2" fillId="0" borderId="3" xfId="4" applyNumberFormat="1" applyFont="1" applyBorder="1" applyAlignment="1">
      <alignment horizontal="right" vertical="center"/>
    </xf>
    <xf numFmtId="0" fontId="2" fillId="0" borderId="0" xfId="1" applyFont="1" applyAlignment="1">
      <alignment horizontal="right" vertical="center"/>
    </xf>
    <xf numFmtId="0" fontId="2" fillId="4" borderId="0" xfId="1" applyFont="1" applyFill="1" applyAlignment="1">
      <alignment horizontal="right" vertical="center"/>
    </xf>
    <xf numFmtId="3" fontId="2" fillId="0" borderId="2" xfId="1" applyNumberFormat="1" applyFont="1" applyBorder="1" applyAlignment="1">
      <alignment horizontal="right" vertical="center"/>
    </xf>
    <xf numFmtId="3" fontId="2" fillId="0" borderId="2" xfId="4" applyNumberFormat="1" applyFont="1" applyBorder="1" applyAlignment="1">
      <alignment horizontal="right" vertical="center"/>
    </xf>
    <xf numFmtId="164" fontId="2" fillId="0" borderId="2" xfId="1" applyNumberFormat="1" applyFont="1" applyBorder="1" applyAlignment="1">
      <alignment horizontal="right" vertical="center"/>
    </xf>
    <xf numFmtId="0" fontId="11" fillId="0" borderId="0" xfId="0" applyFont="1"/>
    <xf numFmtId="0" fontId="0" fillId="0" borderId="2" xfId="0" applyBorder="1" applyAlignment="1">
      <alignment wrapText="1"/>
    </xf>
    <xf numFmtId="0" fontId="0" fillId="0" borderId="4" xfId="0" applyBorder="1" applyAlignment="1">
      <alignment horizontal="right"/>
    </xf>
    <xf numFmtId="0" fontId="7" fillId="0" borderId="4" xfId="0" applyFont="1" applyBorder="1" applyAlignment="1">
      <alignment horizontal="right"/>
    </xf>
    <xf numFmtId="164" fontId="2" fillId="0" borderId="2" xfId="9" applyNumberFormat="1" applyFont="1" applyBorder="1" applyAlignment="1">
      <alignment horizontal="right" vertical="center"/>
    </xf>
    <xf numFmtId="164" fontId="2" fillId="0" borderId="3" xfId="3" applyNumberFormat="1" applyFont="1" applyBorder="1" applyAlignment="1">
      <alignment horizontal="right" vertical="center"/>
    </xf>
    <xf numFmtId="164" fontId="2" fillId="4" borderId="4" xfId="3" applyNumberFormat="1" applyFont="1" applyFill="1" applyBorder="1" applyAlignment="1">
      <alignment horizontal="right" vertical="center"/>
    </xf>
    <xf numFmtId="164" fontId="0" fillId="4" borderId="4" xfId="0" applyNumberFormat="1" applyFill="1" applyBorder="1"/>
    <xf numFmtId="164" fontId="2" fillId="0" borderId="0" xfId="2" applyNumberFormat="1" applyFont="1" applyAlignment="1">
      <alignment horizontal="right" vertical="center"/>
    </xf>
    <xf numFmtId="164" fontId="2" fillId="0" borderId="4" xfId="2" applyNumberFormat="1" applyFont="1" applyBorder="1" applyAlignment="1">
      <alignment horizontal="right" vertical="center"/>
    </xf>
    <xf numFmtId="164" fontId="2" fillId="4" borderId="4" xfId="2" applyNumberFormat="1" applyFont="1" applyFill="1" applyBorder="1" applyAlignment="1">
      <alignment horizontal="right" vertical="center"/>
    </xf>
    <xf numFmtId="3" fontId="2" fillId="0" borderId="0" xfId="6" applyNumberFormat="1" applyFont="1" applyAlignment="1">
      <alignment horizontal="right" vertical="center"/>
    </xf>
    <xf numFmtId="3" fontId="2" fillId="0" borderId="4" xfId="6" applyNumberFormat="1" applyFont="1" applyBorder="1" applyAlignment="1">
      <alignment horizontal="right" vertical="center"/>
    </xf>
    <xf numFmtId="3" fontId="2" fillId="4" borderId="4" xfId="6" applyNumberFormat="1" applyFont="1" applyFill="1" applyBorder="1" applyAlignment="1">
      <alignment horizontal="right" vertical="center"/>
    </xf>
    <xf numFmtId="3" fontId="2" fillId="0" borderId="2" xfId="10" applyNumberFormat="1" applyFont="1" applyBorder="1" applyAlignment="1">
      <alignment horizontal="right" vertical="center"/>
    </xf>
    <xf numFmtId="3" fontId="2" fillId="0" borderId="2" xfId="6" applyNumberFormat="1" applyFont="1" applyBorder="1" applyAlignment="1">
      <alignment horizontal="right" vertical="center"/>
    </xf>
    <xf numFmtId="3" fontId="2" fillId="0" borderId="2" xfId="5" applyNumberFormat="1" applyFont="1" applyBorder="1" applyAlignment="1">
      <alignment horizontal="right" vertical="center"/>
    </xf>
    <xf numFmtId="3" fontId="2" fillId="0" borderId="2" xfId="3" applyNumberFormat="1" applyFont="1" applyBorder="1" applyAlignment="1">
      <alignment horizontal="right" vertical="center"/>
    </xf>
    <xf numFmtId="3" fontId="2" fillId="0" borderId="2" xfId="7" applyNumberFormat="1" applyFont="1" applyBorder="1" applyAlignment="1">
      <alignment horizontal="right" vertical="center"/>
    </xf>
    <xf numFmtId="3" fontId="2" fillId="0" borderId="0" xfId="7" applyNumberFormat="1" applyFont="1" applyAlignment="1">
      <alignment horizontal="right" vertical="center"/>
    </xf>
    <xf numFmtId="3" fontId="2" fillId="0" borderId="4" xfId="7" applyNumberFormat="1" applyFont="1" applyBorder="1" applyAlignment="1">
      <alignment horizontal="right" vertical="center"/>
    </xf>
    <xf numFmtId="3" fontId="2" fillId="4" borderId="4" xfId="7" applyNumberFormat="1" applyFont="1" applyFill="1" applyBorder="1" applyAlignment="1">
      <alignment horizontal="right" vertical="center"/>
    </xf>
    <xf numFmtId="3" fontId="2" fillId="0" borderId="2" xfId="8" applyNumberFormat="1" applyFont="1" applyBorder="1" applyAlignment="1">
      <alignment horizontal="right" vertical="center"/>
    </xf>
    <xf numFmtId="3" fontId="2" fillId="0" borderId="0" xfId="8" applyNumberFormat="1" applyFont="1" applyAlignment="1">
      <alignment horizontal="right" vertical="center"/>
    </xf>
    <xf numFmtId="3" fontId="2" fillId="0" borderId="4" xfId="8" applyNumberFormat="1" applyFont="1" applyBorder="1" applyAlignment="1">
      <alignment horizontal="right" vertical="center"/>
    </xf>
    <xf numFmtId="3" fontId="2" fillId="4" borderId="4" xfId="2" applyNumberFormat="1" applyFont="1" applyFill="1" applyBorder="1" applyAlignment="1">
      <alignment horizontal="right"/>
    </xf>
    <xf numFmtId="3" fontId="2" fillId="0" borderId="2" xfId="2" applyNumberFormat="1" applyFont="1" applyBorder="1" applyAlignment="1">
      <alignment horizontal="right" vertical="center"/>
    </xf>
    <xf numFmtId="3" fontId="2" fillId="0" borderId="0" xfId="2" applyNumberFormat="1" applyFont="1" applyAlignment="1">
      <alignment horizontal="right" vertical="center"/>
    </xf>
    <xf numFmtId="3" fontId="2" fillId="0" borderId="4" xfId="2" applyNumberFormat="1" applyFont="1" applyBorder="1" applyAlignment="1">
      <alignment horizontal="right" vertical="center"/>
    </xf>
    <xf numFmtId="166" fontId="2" fillId="4" borderId="4" xfId="2" applyNumberFormat="1" applyFont="1" applyFill="1" applyBorder="1" applyAlignment="1">
      <alignment horizontal="right" vertical="center"/>
    </xf>
    <xf numFmtId="166" fontId="2" fillId="0" borderId="2" xfId="1" applyNumberFormat="1" applyFont="1" applyBorder="1" applyAlignment="1">
      <alignment horizontal="right" vertical="center"/>
    </xf>
    <xf numFmtId="166" fontId="2" fillId="0" borderId="0" xfId="2" applyNumberFormat="1" applyFont="1" applyAlignment="1">
      <alignment horizontal="right" vertical="center"/>
    </xf>
    <xf numFmtId="166" fontId="2" fillId="0" borderId="4" xfId="2" applyNumberFormat="1" applyFont="1" applyBorder="1" applyAlignment="1">
      <alignment horizontal="right" vertical="center"/>
    </xf>
    <xf numFmtId="3" fontId="2" fillId="4" borderId="4" xfId="3" applyNumberFormat="1" applyFont="1" applyFill="1" applyBorder="1" applyAlignment="1">
      <alignment horizontal="right" vertical="center"/>
    </xf>
    <xf numFmtId="3" fontId="2" fillId="0" borderId="0" xfId="3" applyNumberFormat="1" applyFont="1" applyAlignment="1">
      <alignment horizontal="right" vertical="center"/>
    </xf>
    <xf numFmtId="3" fontId="2" fillId="0" borderId="4" xfId="3" applyNumberFormat="1" applyFont="1" applyBorder="1" applyAlignment="1">
      <alignment horizontal="right" vertical="center"/>
    </xf>
    <xf numFmtId="3" fontId="2" fillId="4" borderId="4" xfId="1" applyNumberFormat="1" applyFont="1" applyFill="1" applyBorder="1" applyAlignment="1">
      <alignment horizontal="right" vertical="center"/>
    </xf>
    <xf numFmtId="3" fontId="2" fillId="0" borderId="2" xfId="12" applyNumberFormat="1" applyFont="1" applyBorder="1" applyAlignment="1">
      <alignment horizontal="right" vertical="center"/>
    </xf>
    <xf numFmtId="3" fontId="2" fillId="0" borderId="0" xfId="12" applyNumberFormat="1" applyFont="1" applyAlignment="1">
      <alignment horizontal="right" vertical="center"/>
    </xf>
    <xf numFmtId="3" fontId="2" fillId="4" borderId="4" xfId="2" applyNumberFormat="1" applyFont="1" applyFill="1" applyBorder="1" applyAlignment="1">
      <alignment horizontal="right" vertical="center"/>
    </xf>
    <xf numFmtId="3" fontId="2" fillId="4" borderId="0" xfId="12" applyNumberFormat="1" applyFont="1" applyFill="1" applyAlignment="1">
      <alignment horizontal="right" vertical="center"/>
    </xf>
    <xf numFmtId="164" fontId="2" fillId="0" borderId="2" xfId="17" applyNumberFormat="1" applyFont="1" applyBorder="1" applyAlignment="1">
      <alignment horizontal="right" vertical="center"/>
    </xf>
    <xf numFmtId="164" fontId="2" fillId="0" borderId="0" xfId="17" applyNumberFormat="1" applyFont="1" applyAlignment="1">
      <alignment horizontal="right" vertical="center"/>
    </xf>
    <xf numFmtId="164" fontId="2" fillId="4" borderId="0" xfId="17" applyNumberFormat="1" applyFont="1" applyFill="1" applyAlignment="1">
      <alignment horizontal="right" vertical="center"/>
    </xf>
    <xf numFmtId="166" fontId="2" fillId="4" borderId="4" xfId="3" applyNumberFormat="1" applyFont="1" applyFill="1" applyBorder="1" applyAlignment="1">
      <alignment horizontal="right" vertical="center"/>
    </xf>
    <xf numFmtId="166" fontId="2" fillId="0" borderId="0" xfId="3" applyNumberFormat="1" applyFont="1" applyAlignment="1">
      <alignment horizontal="right" vertical="center"/>
    </xf>
    <xf numFmtId="166" fontId="2" fillId="0" borderId="4" xfId="3" applyNumberFormat="1" applyFont="1" applyBorder="1" applyAlignment="1">
      <alignment horizontal="right" vertical="center"/>
    </xf>
    <xf numFmtId="0" fontId="0" fillId="0" borderId="4" xfId="0" applyBorder="1" applyAlignment="1">
      <alignment wrapText="1"/>
    </xf>
    <xf numFmtId="3" fontId="2" fillId="0" borderId="2" xfId="13" applyNumberFormat="1" applyFont="1" applyBorder="1" applyAlignment="1">
      <alignment horizontal="right" vertical="center"/>
    </xf>
    <xf numFmtId="3" fontId="2" fillId="0" borderId="0" xfId="13" applyNumberFormat="1" applyFont="1" applyAlignment="1">
      <alignment horizontal="right" vertical="center"/>
    </xf>
    <xf numFmtId="3" fontId="2" fillId="4" borderId="0" xfId="14" applyNumberFormat="1" applyFont="1" applyFill="1" applyAlignment="1">
      <alignment horizontal="right" vertical="center"/>
    </xf>
    <xf numFmtId="3" fontId="2" fillId="0" borderId="4" xfId="14" applyNumberFormat="1" applyFont="1" applyBorder="1" applyAlignment="1">
      <alignment horizontal="right" vertical="center"/>
    </xf>
    <xf numFmtId="3" fontId="2" fillId="0" borderId="0" xfId="14" applyNumberFormat="1" applyFont="1" applyAlignment="1">
      <alignment horizontal="right" vertical="center"/>
    </xf>
    <xf numFmtId="3" fontId="2" fillId="4" borderId="0" xfId="15" applyNumberFormat="1" applyFont="1" applyFill="1" applyAlignment="1">
      <alignment horizontal="right" vertical="center"/>
    </xf>
    <xf numFmtId="3" fontId="2" fillId="0" borderId="2" xfId="15" applyNumberFormat="1" applyFont="1" applyBorder="1" applyAlignment="1">
      <alignment horizontal="right" vertical="center"/>
    </xf>
    <xf numFmtId="3" fontId="2" fillId="0" borderId="0" xfId="15" applyNumberFormat="1" applyFont="1" applyAlignment="1">
      <alignment horizontal="right" vertical="center"/>
    </xf>
    <xf numFmtId="3" fontId="2" fillId="4" borderId="4" xfId="4" applyNumberFormat="1" applyFont="1" applyFill="1" applyBorder="1" applyAlignment="1">
      <alignment horizontal="right" vertical="center"/>
    </xf>
    <xf numFmtId="3" fontId="2" fillId="0" borderId="2" xfId="11" applyNumberFormat="1" applyFont="1" applyBorder="1" applyAlignment="1">
      <alignment horizontal="right" vertical="center"/>
    </xf>
    <xf numFmtId="3" fontId="2" fillId="0" borderId="0" xfId="5" applyNumberFormat="1" applyFont="1" applyAlignment="1">
      <alignment horizontal="right" vertical="center"/>
    </xf>
    <xf numFmtId="3" fontId="2" fillId="0" borderId="4" xfId="5" applyNumberFormat="1" applyFont="1" applyBorder="1" applyAlignment="1">
      <alignment horizontal="right" vertical="center"/>
    </xf>
    <xf numFmtId="3" fontId="2" fillId="0" borderId="0" xfId="11" applyNumberFormat="1" applyFont="1" applyAlignment="1">
      <alignment horizontal="right" vertical="center"/>
    </xf>
    <xf numFmtId="3" fontId="2" fillId="4" borderId="4" xfId="5" applyNumberFormat="1" applyFont="1" applyFill="1" applyBorder="1" applyAlignment="1">
      <alignment horizontal="right" vertical="center"/>
    </xf>
    <xf numFmtId="3" fontId="2" fillId="4" borderId="0" xfId="16" applyNumberFormat="1" applyFont="1" applyFill="1" applyAlignment="1">
      <alignment horizontal="right" vertical="center"/>
    </xf>
    <xf numFmtId="3" fontId="2" fillId="0" borderId="2" xfId="16" applyNumberFormat="1" applyFont="1" applyBorder="1" applyAlignment="1">
      <alignment horizontal="right" vertical="center"/>
    </xf>
    <xf numFmtId="3" fontId="2" fillId="0" borderId="0" xfId="16" applyNumberFormat="1" applyFont="1" applyAlignment="1">
      <alignment horizontal="right" vertical="center"/>
    </xf>
    <xf numFmtId="3" fontId="0" fillId="4" borderId="4" xfId="0" applyNumberFormat="1" applyFill="1" applyBorder="1"/>
    <xf numFmtId="166" fontId="2" fillId="4" borderId="4" xfId="4" applyNumberFormat="1" applyFont="1" applyFill="1" applyBorder="1" applyAlignment="1">
      <alignment horizontal="right" vertical="center"/>
    </xf>
    <xf numFmtId="166" fontId="2" fillId="0" borderId="0" xfId="4" applyNumberFormat="1" applyFont="1" applyAlignment="1">
      <alignment horizontal="right" vertical="center"/>
    </xf>
    <xf numFmtId="166" fontId="2" fillId="0" borderId="4" xfId="4" applyNumberFormat="1" applyFont="1" applyBorder="1" applyAlignment="1">
      <alignment horizontal="right" vertical="center"/>
    </xf>
    <xf numFmtId="0" fontId="24" fillId="0" borderId="0" xfId="1" applyFont="1"/>
    <xf numFmtId="3" fontId="2" fillId="4" borderId="0" xfId="11" applyNumberFormat="1" applyFont="1" applyFill="1" applyAlignment="1">
      <alignment horizontal="right" vertical="center"/>
    </xf>
    <xf numFmtId="0" fontId="4" fillId="0" borderId="0" xfId="0" applyFont="1" applyAlignment="1">
      <alignment horizontal="left"/>
    </xf>
    <xf numFmtId="165" fontId="0" fillId="0" borderId="2" xfId="0" applyNumberFormat="1" applyBorder="1" applyAlignment="1">
      <alignment horizontal="center"/>
    </xf>
    <xf numFmtId="165" fontId="0" fillId="0" borderId="0" xfId="0" applyNumberFormat="1" applyAlignment="1">
      <alignment horizontal="center"/>
    </xf>
    <xf numFmtId="165" fontId="0" fillId="0" borderId="4" xfId="0" applyNumberFormat="1" applyBorder="1" applyAlignment="1">
      <alignment horizontal="center"/>
    </xf>
    <xf numFmtId="165" fontId="0" fillId="4" borderId="4" xfId="0" applyNumberFormat="1" applyFill="1" applyBorder="1" applyAlignment="1">
      <alignment horizontal="center"/>
    </xf>
    <xf numFmtId="165" fontId="0" fillId="4" borderId="0" xfId="0" applyNumberFormat="1" applyFill="1" applyAlignment="1">
      <alignment horizontal="center"/>
    </xf>
    <xf numFmtId="9" fontId="7" fillId="0" borderId="2" xfId="0" applyNumberFormat="1" applyFont="1" applyBorder="1" applyAlignment="1">
      <alignment horizontal="right"/>
    </xf>
    <xf numFmtId="164" fontId="7" fillId="0" borderId="3" xfId="0" applyNumberFormat="1" applyFont="1" applyBorder="1" applyAlignment="1">
      <alignment horizontal="right"/>
    </xf>
    <xf numFmtId="164" fontId="7" fillId="0" borderId="0" xfId="0" applyNumberFormat="1" applyFont="1" applyAlignment="1">
      <alignment horizontal="right"/>
    </xf>
    <xf numFmtId="9" fontId="7" fillId="0" borderId="3" xfId="0" applyNumberFormat="1" applyFont="1" applyBorder="1" applyAlignment="1">
      <alignment horizontal="right"/>
    </xf>
    <xf numFmtId="9" fontId="7" fillId="0" borderId="0" xfId="0" applyNumberFormat="1" applyFont="1" applyAlignment="1">
      <alignment horizontal="right"/>
    </xf>
    <xf numFmtId="164" fontId="7" fillId="0" borderId="4" xfId="0" applyNumberFormat="1" applyFont="1" applyBorder="1" applyAlignment="1">
      <alignment horizontal="right"/>
    </xf>
    <xf numFmtId="9" fontId="7" fillId="0" borderId="4" xfId="0" applyNumberFormat="1" applyFont="1" applyBorder="1" applyAlignment="1">
      <alignment horizontal="right"/>
    </xf>
    <xf numFmtId="164" fontId="2" fillId="0" borderId="3" xfId="9" applyNumberFormat="1" applyFont="1" applyBorder="1" applyAlignment="1">
      <alignment horizontal="right" vertical="center"/>
    </xf>
    <xf numFmtId="164" fontId="2" fillId="4" borderId="3" xfId="9" applyNumberFormat="1" applyFont="1" applyFill="1" applyBorder="1" applyAlignment="1">
      <alignment horizontal="right" vertical="center"/>
    </xf>
    <xf numFmtId="164" fontId="2" fillId="0" borderId="3" xfId="1" applyNumberFormat="1" applyFont="1" applyBorder="1" applyAlignment="1">
      <alignment horizontal="right" vertical="center"/>
    </xf>
    <xf numFmtId="164" fontId="7" fillId="4" borderId="3" xfId="0" applyNumberFormat="1" applyFont="1" applyFill="1" applyBorder="1" applyAlignment="1">
      <alignment horizontal="right"/>
    </xf>
    <xf numFmtId="164" fontId="2" fillId="4" borderId="3" xfId="1" applyNumberFormat="1" applyFont="1" applyFill="1" applyBorder="1" applyAlignment="1">
      <alignment horizontal="right" vertical="center"/>
    </xf>
    <xf numFmtId="0" fontId="7" fillId="0" borderId="3" xfId="0" applyFont="1" applyBorder="1"/>
    <xf numFmtId="165" fontId="7" fillId="4" borderId="3" xfId="0" applyNumberFormat="1" applyFont="1" applyFill="1" applyBorder="1" applyAlignment="1">
      <alignment horizontal="right"/>
    </xf>
    <xf numFmtId="165" fontId="7" fillId="4" borderId="3" xfId="0" applyNumberFormat="1" applyFont="1" applyFill="1" applyBorder="1"/>
    <xf numFmtId="3" fontId="2" fillId="0" borderId="3" xfId="1" applyNumberFormat="1" applyFont="1" applyBorder="1" applyAlignment="1">
      <alignment horizontal="right" vertical="center"/>
    </xf>
    <xf numFmtId="3" fontId="2" fillId="4" borderId="3" xfId="1" applyNumberFormat="1" applyFont="1" applyFill="1" applyBorder="1" applyAlignment="1">
      <alignment horizontal="right" vertical="center"/>
    </xf>
    <xf numFmtId="165" fontId="0" fillId="4" borderId="3" xfId="0" applyNumberFormat="1" applyFill="1" applyBorder="1"/>
    <xf numFmtId="3" fontId="2" fillId="0" borderId="3" xfId="10" applyNumberFormat="1" applyFont="1" applyBorder="1" applyAlignment="1">
      <alignment horizontal="right" vertical="center"/>
    </xf>
    <xf numFmtId="3" fontId="2" fillId="4" borderId="3" xfId="10" applyNumberFormat="1" applyFont="1" applyFill="1" applyBorder="1" applyAlignment="1">
      <alignment horizontal="right" vertical="center"/>
    </xf>
    <xf numFmtId="164" fontId="7" fillId="4" borderId="3" xfId="0" applyNumberFormat="1" applyFont="1" applyFill="1" applyBorder="1"/>
    <xf numFmtId="166" fontId="2" fillId="4" borderId="3" xfId="1" applyNumberFormat="1" applyFont="1" applyFill="1" applyBorder="1" applyAlignment="1">
      <alignment horizontal="right" vertical="center"/>
    </xf>
    <xf numFmtId="166" fontId="2" fillId="0" borderId="3" xfId="1" applyNumberFormat="1" applyFont="1" applyBorder="1" applyAlignment="1">
      <alignment horizontal="right" vertical="center"/>
    </xf>
    <xf numFmtId="3" fontId="2" fillId="4" borderId="3" xfId="4" applyNumberFormat="1" applyFont="1" applyFill="1" applyBorder="1" applyAlignment="1">
      <alignment horizontal="right" vertical="center"/>
    </xf>
    <xf numFmtId="3" fontId="2" fillId="0" borderId="3" xfId="12" applyNumberFormat="1" applyFont="1" applyBorder="1" applyAlignment="1">
      <alignment horizontal="right" vertical="center"/>
    </xf>
    <xf numFmtId="3" fontId="2" fillId="4" borderId="3" xfId="12" applyNumberFormat="1" applyFont="1" applyFill="1" applyBorder="1" applyAlignment="1">
      <alignment horizontal="right" vertical="center"/>
    </xf>
    <xf numFmtId="164" fontId="2" fillId="0" borderId="3" xfId="17" applyNumberFormat="1" applyFont="1" applyBorder="1" applyAlignment="1">
      <alignment horizontal="right" vertical="center"/>
    </xf>
    <xf numFmtId="164" fontId="2" fillId="4" borderId="3" xfId="17" applyNumberFormat="1" applyFont="1" applyFill="1" applyBorder="1" applyAlignment="1">
      <alignment horizontal="right" vertical="center"/>
    </xf>
    <xf numFmtId="3" fontId="2" fillId="0" borderId="3" xfId="13" applyNumberFormat="1" applyFont="1" applyBorder="1" applyAlignment="1">
      <alignment horizontal="right" vertical="center"/>
    </xf>
    <xf numFmtId="3" fontId="2" fillId="4" borderId="3" xfId="14" applyNumberFormat="1" applyFont="1" applyFill="1" applyBorder="1" applyAlignment="1">
      <alignment horizontal="right" vertical="center"/>
    </xf>
    <xf numFmtId="3" fontId="2" fillId="0" borderId="3" xfId="14" applyNumberFormat="1" applyFont="1" applyBorder="1" applyAlignment="1">
      <alignment horizontal="right" vertical="center"/>
    </xf>
    <xf numFmtId="3" fontId="2" fillId="4" borderId="3" xfId="15" applyNumberFormat="1" applyFont="1" applyFill="1" applyBorder="1" applyAlignment="1">
      <alignment horizontal="right" vertical="center"/>
    </xf>
    <xf numFmtId="3" fontId="2" fillId="0" borderId="3" xfId="15" applyNumberFormat="1" applyFont="1" applyBorder="1" applyAlignment="1">
      <alignment horizontal="right" vertical="center"/>
    </xf>
    <xf numFmtId="3" fontId="0" fillId="4" borderId="3" xfId="0" applyNumberFormat="1" applyFill="1" applyBorder="1"/>
    <xf numFmtId="3" fontId="2" fillId="0" borderId="3" xfId="11" applyNumberFormat="1" applyFont="1" applyBorder="1" applyAlignment="1">
      <alignment horizontal="right" vertical="center"/>
    </xf>
    <xf numFmtId="3" fontId="2" fillId="4" borderId="3" xfId="11" applyNumberFormat="1" applyFont="1" applyFill="1" applyBorder="1" applyAlignment="1">
      <alignment horizontal="right" vertical="center"/>
    </xf>
    <xf numFmtId="3" fontId="2" fillId="4" borderId="3" xfId="16" applyNumberFormat="1" applyFont="1" applyFill="1" applyBorder="1" applyAlignment="1">
      <alignment horizontal="right" vertical="center"/>
    </xf>
    <xf numFmtId="3" fontId="2" fillId="0" borderId="3" xfId="16" applyNumberFormat="1" applyFont="1" applyBorder="1" applyAlignment="1">
      <alignment horizontal="right" vertical="center"/>
    </xf>
    <xf numFmtId="165" fontId="0" fillId="0" borderId="3" xfId="0" applyNumberFormat="1" applyBorder="1" applyAlignment="1">
      <alignment horizontal="center"/>
    </xf>
    <xf numFmtId="165" fontId="0" fillId="4" borderId="3" xfId="0" applyNumberFormat="1" applyFill="1" applyBorder="1" applyAlignment="1">
      <alignment horizontal="center"/>
    </xf>
    <xf numFmtId="165" fontId="16" fillId="0" borderId="0" xfId="6" applyNumberFormat="1" applyFont="1" applyAlignment="1">
      <alignment horizontal="right" vertical="center"/>
    </xf>
    <xf numFmtId="165" fontId="16" fillId="0" borderId="4" xfId="6" applyNumberFormat="1" applyFont="1" applyBorder="1" applyAlignment="1">
      <alignment horizontal="right" vertical="center"/>
    </xf>
    <xf numFmtId="165" fontId="16" fillId="4" borderId="4" xfId="6" applyNumberFormat="1" applyFont="1" applyFill="1" applyBorder="1" applyAlignment="1">
      <alignment horizontal="right" vertical="center"/>
    </xf>
    <xf numFmtId="165" fontId="16" fillId="0" borderId="2" xfId="10" applyNumberFormat="1" applyFont="1" applyBorder="1" applyAlignment="1">
      <alignment horizontal="right" vertical="center"/>
    </xf>
    <xf numFmtId="2" fontId="0" fillId="4" borderId="0" xfId="0" applyNumberFormat="1" applyFill="1" applyAlignment="1">
      <alignment horizontal="right"/>
    </xf>
    <xf numFmtId="2" fontId="0" fillId="4" borderId="0" xfId="0" applyNumberFormat="1" applyFill="1"/>
    <xf numFmtId="0" fontId="2" fillId="6" borderId="1" xfId="1" applyFont="1" applyFill="1" applyBorder="1" applyAlignment="1">
      <alignment horizontal="center" wrapText="1"/>
    </xf>
    <xf numFmtId="2" fontId="0" fillId="6" borderId="0" xfId="0" applyNumberFormat="1" applyFill="1" applyAlignment="1">
      <alignment horizontal="right"/>
    </xf>
    <xf numFmtId="165" fontId="0" fillId="6" borderId="0" xfId="0" applyNumberFormat="1" applyFill="1" applyAlignment="1">
      <alignment horizontal="right"/>
    </xf>
    <xf numFmtId="0" fontId="0" fillId="6" borderId="0" xfId="0" applyFill="1"/>
    <xf numFmtId="165" fontId="0" fillId="6" borderId="2" xfId="0" applyNumberFormat="1" applyFill="1" applyBorder="1" applyAlignment="1">
      <alignment horizontal="right"/>
    </xf>
    <xf numFmtId="165" fontId="2" fillId="6" borderId="2" xfId="1" applyNumberFormat="1" applyFont="1" applyFill="1" applyBorder="1" applyAlignment="1">
      <alignment horizontal="right" wrapText="1"/>
    </xf>
    <xf numFmtId="164" fontId="2" fillId="6" borderId="2" xfId="9" applyNumberFormat="1" applyFont="1" applyFill="1" applyBorder="1" applyAlignment="1">
      <alignment horizontal="right" vertical="center"/>
    </xf>
    <xf numFmtId="164" fontId="7" fillId="6" borderId="2" xfId="0" applyNumberFormat="1" applyFont="1" applyFill="1" applyBorder="1" applyAlignment="1">
      <alignment horizontal="right"/>
    </xf>
    <xf numFmtId="164" fontId="2" fillId="6" borderId="2" xfId="1" applyNumberFormat="1" applyFont="1" applyFill="1" applyBorder="1" applyAlignment="1">
      <alignment horizontal="right" vertical="center"/>
    </xf>
    <xf numFmtId="165" fontId="7" fillId="6" borderId="3" xfId="0" applyNumberFormat="1" applyFont="1" applyFill="1" applyBorder="1" applyAlignment="1">
      <alignment horizontal="right"/>
    </xf>
    <xf numFmtId="165" fontId="7" fillId="6" borderId="2" xfId="0" applyNumberFormat="1" applyFont="1" applyFill="1" applyBorder="1" applyAlignment="1">
      <alignment horizontal="right"/>
    </xf>
    <xf numFmtId="3" fontId="2" fillId="6" borderId="2" xfId="1" applyNumberFormat="1" applyFont="1" applyFill="1" applyBorder="1" applyAlignment="1">
      <alignment horizontal="right" vertical="center"/>
    </xf>
    <xf numFmtId="165" fontId="0" fillId="6" borderId="2" xfId="0" applyNumberFormat="1" applyFill="1" applyBorder="1"/>
    <xf numFmtId="3" fontId="2" fillId="6" borderId="2" xfId="10" applyNumberFormat="1" applyFont="1" applyFill="1" applyBorder="1" applyAlignment="1">
      <alignment horizontal="right" vertical="center"/>
    </xf>
    <xf numFmtId="165" fontId="7" fillId="6" borderId="2" xfId="0" applyNumberFormat="1" applyFont="1" applyFill="1" applyBorder="1"/>
    <xf numFmtId="3" fontId="2" fillId="6" borderId="2" xfId="5" applyNumberFormat="1" applyFont="1" applyFill="1" applyBorder="1" applyAlignment="1">
      <alignment horizontal="right" vertical="center"/>
    </xf>
    <xf numFmtId="164" fontId="7" fillId="6" borderId="2" xfId="0" applyNumberFormat="1" applyFont="1" applyFill="1" applyBorder="1"/>
    <xf numFmtId="165" fontId="16" fillId="6" borderId="2" xfId="10" applyNumberFormat="1" applyFont="1" applyFill="1" applyBorder="1" applyAlignment="1">
      <alignment horizontal="right" vertical="center"/>
    </xf>
    <xf numFmtId="3" fontId="2" fillId="6" borderId="2" xfId="8" applyNumberFormat="1" applyFont="1" applyFill="1" applyBorder="1" applyAlignment="1">
      <alignment horizontal="right" vertical="center"/>
    </xf>
    <xf numFmtId="3" fontId="2" fillId="6" borderId="2" xfId="2" applyNumberFormat="1" applyFont="1" applyFill="1" applyBorder="1" applyAlignment="1">
      <alignment horizontal="right"/>
    </xf>
    <xf numFmtId="166" fontId="2" fillId="6" borderId="2" xfId="1" applyNumberFormat="1" applyFont="1" applyFill="1" applyBorder="1" applyAlignment="1">
      <alignment horizontal="right" vertical="center"/>
    </xf>
    <xf numFmtId="3" fontId="2" fillId="6" borderId="2" xfId="3" applyNumberFormat="1" applyFont="1" applyFill="1" applyBorder="1" applyAlignment="1">
      <alignment horizontal="right" vertical="center"/>
    </xf>
    <xf numFmtId="3" fontId="2" fillId="6" borderId="2" xfId="4" applyNumberFormat="1" applyFont="1" applyFill="1" applyBorder="1" applyAlignment="1">
      <alignment horizontal="right" vertical="center"/>
    </xf>
    <xf numFmtId="3" fontId="2" fillId="6" borderId="2" xfId="12" applyNumberFormat="1" applyFont="1" applyFill="1" applyBorder="1" applyAlignment="1">
      <alignment horizontal="right" vertical="center"/>
    </xf>
    <xf numFmtId="164" fontId="2" fillId="6" borderId="2" xfId="17" applyNumberFormat="1" applyFont="1" applyFill="1" applyBorder="1" applyAlignment="1">
      <alignment horizontal="right" vertical="center"/>
    </xf>
    <xf numFmtId="3" fontId="2" fillId="6" borderId="4" xfId="14" applyNumberFormat="1" applyFont="1" applyFill="1" applyBorder="1" applyAlignment="1">
      <alignment horizontal="right" vertical="center"/>
    </xf>
    <xf numFmtId="3" fontId="2" fillId="6" borderId="2" xfId="15" applyNumberFormat="1" applyFont="1" applyFill="1" applyBorder="1" applyAlignment="1">
      <alignment horizontal="right" vertical="center"/>
    </xf>
    <xf numFmtId="0" fontId="2" fillId="6" borderId="2" xfId="1" applyFont="1" applyFill="1" applyBorder="1" applyAlignment="1">
      <alignment horizontal="right" vertical="center"/>
    </xf>
    <xf numFmtId="3" fontId="2" fillId="6" borderId="2" xfId="11" applyNumberFormat="1" applyFont="1" applyFill="1" applyBorder="1" applyAlignment="1">
      <alignment horizontal="right" vertical="center"/>
    </xf>
    <xf numFmtId="3" fontId="2" fillId="6" borderId="2" xfId="16" applyNumberFormat="1" applyFont="1" applyFill="1" applyBorder="1" applyAlignment="1">
      <alignment horizontal="right" vertical="center"/>
    </xf>
    <xf numFmtId="165" fontId="0" fillId="6" borderId="2" xfId="0" applyNumberFormat="1" applyFill="1" applyBorder="1" applyAlignment="1">
      <alignment horizontal="center"/>
    </xf>
    <xf numFmtId="3" fontId="0" fillId="6" borderId="2" xfId="0" applyNumberFormat="1" applyFill="1" applyBorder="1"/>
    <xf numFmtId="164" fontId="2" fillId="0" borderId="4" xfId="1" applyNumberFormat="1" applyFont="1" applyBorder="1" applyAlignment="1">
      <alignment horizontal="right" vertical="center"/>
    </xf>
    <xf numFmtId="0" fontId="0" fillId="7" borderId="0" xfId="0" applyFill="1"/>
    <xf numFmtId="9" fontId="0" fillId="6" borderId="2" xfId="0" applyNumberFormat="1" applyFill="1" applyBorder="1" applyAlignment="1">
      <alignment horizontal="right"/>
    </xf>
    <xf numFmtId="0" fontId="0" fillId="0" borderId="0" xfId="0" applyAlignment="1">
      <alignment horizontal="left" vertical="center"/>
    </xf>
    <xf numFmtId="3" fontId="7" fillId="6" borderId="2" xfId="0" applyNumberFormat="1" applyFont="1" applyFill="1" applyBorder="1"/>
    <xf numFmtId="0" fontId="0" fillId="4" borderId="3" xfId="0" applyFill="1" applyBorder="1"/>
    <xf numFmtId="0" fontId="0" fillId="8" borderId="0" xfId="0" applyFill="1" applyAlignment="1">
      <alignment horizontal="right"/>
    </xf>
    <xf numFmtId="0" fontId="2" fillId="10" borderId="1" xfId="1" applyFont="1" applyFill="1" applyBorder="1" applyAlignment="1">
      <alignment horizontal="center" wrapText="1"/>
    </xf>
    <xf numFmtId="0" fontId="2" fillId="10" borderId="0" xfId="1" applyFont="1" applyFill="1" applyAlignment="1">
      <alignment horizontal="center"/>
    </xf>
    <xf numFmtId="0" fontId="0" fillId="10" borderId="1" xfId="0" applyFill="1" applyBorder="1" applyAlignment="1">
      <alignment horizontal="center" wrapText="1"/>
    </xf>
    <xf numFmtId="2" fontId="0" fillId="10" borderId="0" xfId="0" applyNumberFormat="1" applyFill="1" applyAlignment="1">
      <alignment horizontal="right"/>
    </xf>
    <xf numFmtId="2" fontId="0" fillId="10" borderId="0" xfId="0" applyNumberFormat="1" applyFill="1"/>
    <xf numFmtId="165" fontId="0" fillId="10" borderId="0" xfId="0" applyNumberFormat="1" applyFill="1" applyAlignment="1">
      <alignment horizontal="right"/>
    </xf>
    <xf numFmtId="165" fontId="0" fillId="10" borderId="3" xfId="0" applyNumberFormat="1" applyFill="1" applyBorder="1" applyAlignment="1">
      <alignment horizontal="right"/>
    </xf>
    <xf numFmtId="165" fontId="2" fillId="10" borderId="0" xfId="1" applyNumberFormat="1" applyFont="1" applyFill="1" applyAlignment="1">
      <alignment horizontal="right" wrapText="1"/>
    </xf>
    <xf numFmtId="165" fontId="2" fillId="10" borderId="3" xfId="1" applyNumberFormat="1" applyFont="1" applyFill="1" applyBorder="1" applyAlignment="1">
      <alignment horizontal="right" wrapText="1"/>
    </xf>
    <xf numFmtId="0" fontId="0" fillId="10" borderId="0" xfId="0" applyFill="1" applyAlignment="1">
      <alignment horizontal="right"/>
    </xf>
    <xf numFmtId="164" fontId="2" fillId="10" borderId="3" xfId="3" applyNumberFormat="1" applyFont="1" applyFill="1" applyBorder="1" applyAlignment="1">
      <alignment horizontal="right" vertical="center"/>
    </xf>
    <xf numFmtId="0" fontId="7" fillId="10" borderId="0" xfId="0" applyFont="1" applyFill="1" applyAlignment="1">
      <alignment horizontal="right"/>
    </xf>
    <xf numFmtId="164" fontId="0" fillId="10" borderId="3" xfId="0" applyNumberFormat="1" applyFill="1" applyBorder="1"/>
    <xf numFmtId="164" fontId="7" fillId="10" borderId="3" xfId="0" applyNumberFormat="1" applyFont="1" applyFill="1" applyBorder="1" applyAlignment="1">
      <alignment horizontal="right"/>
    </xf>
    <xf numFmtId="165" fontId="7" fillId="10" borderId="3" xfId="0" applyNumberFormat="1" applyFont="1" applyFill="1" applyBorder="1" applyAlignment="1">
      <alignment horizontal="right"/>
    </xf>
    <xf numFmtId="164" fontId="2" fillId="10" borderId="0" xfId="9" applyNumberFormat="1" applyFont="1" applyFill="1" applyAlignment="1">
      <alignment horizontal="right" vertical="center"/>
    </xf>
    <xf numFmtId="164" fontId="7" fillId="10" borderId="0" xfId="0" applyNumberFormat="1" applyFont="1" applyFill="1" applyAlignment="1">
      <alignment horizontal="right"/>
    </xf>
    <xf numFmtId="164" fontId="2" fillId="10" borderId="0" xfId="1" applyNumberFormat="1" applyFont="1" applyFill="1" applyAlignment="1">
      <alignment horizontal="right" vertical="center"/>
    </xf>
    <xf numFmtId="165" fontId="7" fillId="10" borderId="0" xfId="0" applyNumberFormat="1" applyFont="1" applyFill="1" applyAlignment="1">
      <alignment horizontal="right"/>
    </xf>
    <xf numFmtId="165" fontId="7" fillId="10" borderId="0" xfId="0" applyNumberFormat="1" applyFont="1" applyFill="1"/>
    <xf numFmtId="165" fontId="7" fillId="10" borderId="3" xfId="0" applyNumberFormat="1" applyFont="1" applyFill="1" applyBorder="1"/>
    <xf numFmtId="164" fontId="2" fillId="10" borderId="0" xfId="2" applyNumberFormat="1" applyFont="1" applyFill="1" applyAlignment="1">
      <alignment horizontal="right" vertical="center"/>
    </xf>
    <xf numFmtId="164" fontId="2" fillId="10" borderId="0" xfId="3" applyNumberFormat="1" applyFont="1" applyFill="1" applyAlignment="1">
      <alignment horizontal="right" vertical="center"/>
    </xf>
    <xf numFmtId="0" fontId="9" fillId="10" borderId="0" xfId="0" applyFont="1" applyFill="1"/>
    <xf numFmtId="0" fontId="0" fillId="10" borderId="0" xfId="0" applyFill="1"/>
    <xf numFmtId="3" fontId="2" fillId="10" borderId="0" xfId="6" applyNumberFormat="1" applyFont="1" applyFill="1" applyAlignment="1">
      <alignment horizontal="right" vertical="center"/>
    </xf>
    <xf numFmtId="165" fontId="0" fillId="10" borderId="0" xfId="0" applyNumberFormat="1" applyFill="1"/>
    <xf numFmtId="3" fontId="2" fillId="10" borderId="0" xfId="1" applyNumberFormat="1" applyFont="1" applyFill="1" applyAlignment="1">
      <alignment horizontal="right" vertical="center"/>
    </xf>
    <xf numFmtId="3" fontId="2" fillId="10" borderId="0" xfId="10" applyNumberFormat="1" applyFont="1" applyFill="1" applyAlignment="1">
      <alignment horizontal="right" vertical="center"/>
    </xf>
    <xf numFmtId="164" fontId="7" fillId="10" borderId="0" xfId="0" applyNumberFormat="1" applyFont="1" applyFill="1"/>
    <xf numFmtId="165" fontId="16" fillId="10" borderId="0" xfId="6" applyNumberFormat="1" applyFont="1" applyFill="1" applyAlignment="1">
      <alignment horizontal="right" vertical="center"/>
    </xf>
    <xf numFmtId="165" fontId="7" fillId="10" borderId="4" xfId="0" applyNumberFormat="1" applyFont="1" applyFill="1" applyBorder="1"/>
    <xf numFmtId="165" fontId="0" fillId="10" borderId="4" xfId="0" applyNumberFormat="1" applyFill="1" applyBorder="1"/>
    <xf numFmtId="3" fontId="2" fillId="10" borderId="0" xfId="7" applyNumberFormat="1" applyFont="1" applyFill="1" applyAlignment="1">
      <alignment horizontal="right" vertical="center"/>
    </xf>
    <xf numFmtId="3" fontId="2" fillId="10" borderId="0" xfId="2" applyNumberFormat="1" applyFont="1" applyFill="1" applyAlignment="1">
      <alignment horizontal="right"/>
    </xf>
    <xf numFmtId="166" fontId="2" fillId="10" borderId="0" xfId="2" applyNumberFormat="1" applyFont="1" applyFill="1" applyAlignment="1">
      <alignment horizontal="right" vertical="center"/>
    </xf>
    <xf numFmtId="3" fontId="2" fillId="10" borderId="0" xfId="3" applyNumberFormat="1" applyFont="1" applyFill="1" applyAlignment="1">
      <alignment horizontal="right" vertical="center"/>
    </xf>
    <xf numFmtId="166" fontId="2" fillId="10" borderId="0" xfId="1" applyNumberFormat="1" applyFont="1" applyFill="1" applyAlignment="1">
      <alignment horizontal="right" vertical="center"/>
    </xf>
    <xf numFmtId="3" fontId="2" fillId="10" borderId="3" xfId="4" applyNumberFormat="1" applyFont="1" applyFill="1" applyBorder="1" applyAlignment="1">
      <alignment horizontal="right" vertical="center"/>
    </xf>
    <xf numFmtId="3" fontId="2" fillId="10" borderId="0" xfId="4" applyNumberFormat="1" applyFont="1" applyFill="1" applyAlignment="1">
      <alignment horizontal="right" vertical="center"/>
    </xf>
    <xf numFmtId="3" fontId="2" fillId="10" borderId="0" xfId="2" applyNumberFormat="1" applyFont="1" applyFill="1" applyAlignment="1">
      <alignment horizontal="right" vertical="center"/>
    </xf>
    <xf numFmtId="166" fontId="2" fillId="10" borderId="0" xfId="3" applyNumberFormat="1" applyFont="1" applyFill="1" applyAlignment="1">
      <alignment horizontal="right" vertical="center"/>
    </xf>
    <xf numFmtId="3" fontId="2" fillId="10" borderId="0" xfId="12" applyNumberFormat="1" applyFont="1" applyFill="1" applyAlignment="1">
      <alignment horizontal="right" vertical="center"/>
    </xf>
    <xf numFmtId="164" fontId="2" fillId="10" borderId="0" xfId="17" applyNumberFormat="1" applyFont="1" applyFill="1" applyAlignment="1">
      <alignment horizontal="right" vertical="center"/>
    </xf>
    <xf numFmtId="3" fontId="2" fillId="10" borderId="0" xfId="14" applyNumberFormat="1" applyFont="1" applyFill="1" applyAlignment="1">
      <alignment horizontal="right" vertical="center"/>
    </xf>
    <xf numFmtId="3" fontId="2" fillId="10" borderId="0" xfId="15" applyNumberFormat="1" applyFont="1" applyFill="1" applyAlignment="1">
      <alignment horizontal="right" vertical="center"/>
    </xf>
    <xf numFmtId="0" fontId="2" fillId="10" borderId="0" xfId="1" applyFont="1" applyFill="1" applyAlignment="1">
      <alignment horizontal="right" vertical="center"/>
    </xf>
    <xf numFmtId="3" fontId="2" fillId="10" borderId="0" xfId="5" applyNumberFormat="1" applyFont="1" applyFill="1" applyAlignment="1">
      <alignment horizontal="right" vertical="center"/>
    </xf>
    <xf numFmtId="165" fontId="0" fillId="10" borderId="0" xfId="0" applyNumberFormat="1" applyFill="1" applyAlignment="1">
      <alignment horizontal="center"/>
    </xf>
    <xf numFmtId="3" fontId="0" fillId="10" borderId="0" xfId="0" applyNumberFormat="1" applyFill="1"/>
    <xf numFmtId="3" fontId="2" fillId="10" borderId="0" xfId="11" applyNumberFormat="1" applyFont="1" applyFill="1" applyAlignment="1">
      <alignment horizontal="right" vertical="center"/>
    </xf>
    <xf numFmtId="3" fontId="2" fillId="10" borderId="0" xfId="16" applyNumberFormat="1" applyFont="1" applyFill="1" applyAlignment="1">
      <alignment horizontal="right" vertical="center"/>
    </xf>
    <xf numFmtId="3" fontId="0" fillId="10" borderId="3" xfId="0" applyNumberFormat="1" applyFill="1" applyBorder="1"/>
    <xf numFmtId="166" fontId="2" fillId="10" borderId="0" xfId="4" applyNumberFormat="1" applyFont="1" applyFill="1" applyAlignment="1">
      <alignment horizontal="right" vertical="center"/>
    </xf>
    <xf numFmtId="0" fontId="2" fillId="10" borderId="0" xfId="1" applyFont="1" applyFill="1" applyAlignment="1">
      <alignment horizontal="right"/>
    </xf>
    <xf numFmtId="0" fontId="16" fillId="10" borderId="0" xfId="10" applyFont="1" applyFill="1" applyAlignment="1">
      <alignment horizontal="right" vertical="top"/>
    </xf>
    <xf numFmtId="0" fontId="16" fillId="10" borderId="0" xfId="10" applyFont="1" applyFill="1" applyAlignment="1">
      <alignment horizontal="right" vertical="top" wrapText="1"/>
    </xf>
    <xf numFmtId="0" fontId="0" fillId="10" borderId="4" xfId="0" applyFill="1" applyBorder="1" applyAlignment="1">
      <alignment horizontal="right"/>
    </xf>
    <xf numFmtId="0" fontId="7" fillId="10" borderId="4" xfId="0" applyFont="1" applyFill="1" applyBorder="1" applyAlignment="1">
      <alignment horizontal="right"/>
    </xf>
    <xf numFmtId="164" fontId="7" fillId="10" borderId="3" xfId="0" applyNumberFormat="1" applyFont="1" applyFill="1" applyBorder="1"/>
    <xf numFmtId="0" fontId="11" fillId="0" borderId="0" xfId="0" applyFont="1" applyAlignment="1">
      <alignment horizontal="right"/>
    </xf>
    <xf numFmtId="0" fontId="9"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wrapText="1"/>
    </xf>
    <xf numFmtId="0" fontId="11" fillId="0" borderId="0" xfId="0" applyFont="1" applyAlignment="1">
      <alignment wrapText="1"/>
    </xf>
    <xf numFmtId="0" fontId="0" fillId="0" borderId="0" xfId="0"/>
    <xf numFmtId="0" fontId="9" fillId="0" borderId="0" xfId="0" applyFont="1" applyAlignment="1">
      <alignment horizontal="left" vertical="center" wrapText="1"/>
    </xf>
    <xf numFmtId="0" fontId="0" fillId="0" borderId="0" xfId="0" applyAlignment="1">
      <alignment vertical="center"/>
    </xf>
    <xf numFmtId="0" fontId="0" fillId="3" borderId="0" xfId="0" applyFill="1" applyAlignment="1">
      <alignment vertical="center" wrapText="1"/>
    </xf>
    <xf numFmtId="0" fontId="0" fillId="3" borderId="0" xfId="0" applyFill="1" applyAlignment="1">
      <alignment vertical="center"/>
    </xf>
    <xf numFmtId="0" fontId="0" fillId="9" borderId="0" xfId="0" applyFill="1" applyAlignment="1">
      <alignment vertical="center" wrapText="1"/>
    </xf>
    <xf numFmtId="0" fontId="0" fillId="9" borderId="0" xfId="0" applyFill="1" applyAlignment="1">
      <alignment vertical="center"/>
    </xf>
    <xf numFmtId="0" fontId="0" fillId="3" borderId="0" xfId="0" applyFill="1" applyAlignment="1">
      <alignment horizontal="left" vertical="center" wrapText="1"/>
    </xf>
    <xf numFmtId="0" fontId="0" fillId="3" borderId="0" xfId="0" applyFill="1" applyAlignment="1">
      <alignment horizontal="left" wrapText="1"/>
    </xf>
  </cellXfs>
  <cellStyles count="18">
    <cellStyle name="Normal" xfId="0" builtinId="0"/>
    <cellStyle name="Normal_FL11_enrl" xfId="7" xr:uid="{00000000-0005-0000-0000-000001000000}"/>
    <cellStyle name="Normal_FL11_enrl_1" xfId="8" xr:uid="{00000000-0005-0000-0000-000002000000}"/>
    <cellStyle name="Normal_FL11_Staff" xfId="6" xr:uid="{00000000-0005-0000-0000-000003000000}"/>
    <cellStyle name="Normal_Sheet1" xfId="1" xr:uid="{00000000-0005-0000-0000-000004000000}"/>
    <cellStyle name="Normal_Sheet1 2" xfId="2" xr:uid="{00000000-0005-0000-0000-000005000000}"/>
    <cellStyle name="Normal_Sheet1 3" xfId="12" xr:uid="{00000000-0005-0000-0000-000006000000}"/>
    <cellStyle name="Normal_Sheet1_1" xfId="3" xr:uid="{00000000-0005-0000-0000-000007000000}"/>
    <cellStyle name="Normal_Sheet1_2" xfId="9" xr:uid="{00000000-0005-0000-0000-000008000000}"/>
    <cellStyle name="Normal_Sheet1_3" xfId="10" xr:uid="{00000000-0005-0000-0000-000009000000}"/>
    <cellStyle name="Normal_Sheet2" xfId="4" xr:uid="{00000000-0005-0000-0000-00000A000000}"/>
    <cellStyle name="Normal_Sheet2_1" xfId="5" xr:uid="{00000000-0005-0000-0000-00000B000000}"/>
    <cellStyle name="Normal_Sheet3" xfId="13" xr:uid="{00000000-0005-0000-0000-00000C000000}"/>
    <cellStyle name="Normal_Sheet4" xfId="14" xr:uid="{00000000-0005-0000-0000-00000D000000}"/>
    <cellStyle name="Normal_Sheet5" xfId="15" xr:uid="{00000000-0005-0000-0000-00000E000000}"/>
    <cellStyle name="Normal_Sheet6" xfId="11" xr:uid="{00000000-0005-0000-0000-00000F000000}"/>
    <cellStyle name="Normal_Sheet7" xfId="16" xr:uid="{00000000-0005-0000-0000-000010000000}"/>
    <cellStyle name="Normal_Sheet8" xfId="17" xr:uid="{00000000-0005-0000-0000-00001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73250" cy="56197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73250" cy="5619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1</xdr:row>
      <xdr:rowOff>0</xdr:rowOff>
    </xdr:from>
    <xdr:ext cx="1533525" cy="460058"/>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95276"/>
          <a:ext cx="1533525" cy="46005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L31"/>
  <sheetViews>
    <sheetView showGridLines="0" tabSelected="1" workbookViewId="0">
      <selection activeCell="A29" sqref="A29:J29"/>
    </sheetView>
  </sheetViews>
  <sheetFormatPr defaultRowHeight="10" x14ac:dyDescent="0.2"/>
  <cols>
    <col min="2" max="2" width="12.44140625" bestFit="1" customWidth="1"/>
    <col min="3" max="3" width="18.44140625" customWidth="1"/>
    <col min="4" max="4" width="7.77734375" customWidth="1"/>
    <col min="6" max="6" width="13.33203125" customWidth="1"/>
  </cols>
  <sheetData>
    <row r="5" spans="1:10" ht="20.149999999999999" customHeight="1" x14ac:dyDescent="0.35">
      <c r="A5" s="14" t="s">
        <v>347</v>
      </c>
    </row>
    <row r="6" spans="1:10" ht="15.5" x14ac:dyDescent="0.35">
      <c r="A6" s="13" t="s">
        <v>194</v>
      </c>
    </row>
    <row r="7" spans="1:10" ht="13.5" customHeight="1" x14ac:dyDescent="0.25">
      <c r="A7" s="7" t="s">
        <v>315</v>
      </c>
      <c r="B7" s="34"/>
      <c r="C7" s="34"/>
      <c r="D7" s="34"/>
      <c r="E7" s="34"/>
      <c r="F7" s="34"/>
      <c r="G7" s="34"/>
      <c r="H7" s="34"/>
      <c r="I7" s="34"/>
      <c r="J7" s="34"/>
    </row>
    <row r="8" spans="1:10" ht="10.5" customHeight="1" x14ac:dyDescent="0.25">
      <c r="A8" s="33"/>
      <c r="B8" s="34"/>
      <c r="C8" s="34"/>
      <c r="D8" s="34"/>
      <c r="E8" s="34"/>
      <c r="F8" s="34"/>
      <c r="G8" s="34"/>
      <c r="H8" s="34"/>
      <c r="I8" s="34"/>
      <c r="J8" s="34"/>
    </row>
    <row r="9" spans="1:10" ht="13" x14ac:dyDescent="0.3">
      <c r="A9" s="12" t="s">
        <v>193</v>
      </c>
    </row>
    <row r="10" spans="1:10" ht="12.5" x14ac:dyDescent="0.25">
      <c r="A10" s="11" t="s">
        <v>192</v>
      </c>
    </row>
    <row r="11" spans="1:10" ht="12.5" x14ac:dyDescent="0.25">
      <c r="A11" s="11" t="s">
        <v>191</v>
      </c>
    </row>
    <row r="12" spans="1:10" ht="12.5" x14ac:dyDescent="0.25">
      <c r="A12" s="11" t="s">
        <v>102</v>
      </c>
    </row>
    <row r="13" spans="1:10" ht="12.5" x14ac:dyDescent="0.25">
      <c r="A13" s="10" t="s">
        <v>190</v>
      </c>
    </row>
    <row r="14" spans="1:10" ht="12.5" x14ac:dyDescent="0.25">
      <c r="A14" s="10" t="s">
        <v>189</v>
      </c>
    </row>
    <row r="15" spans="1:10" ht="12.5" x14ac:dyDescent="0.25">
      <c r="A15" s="10" t="s">
        <v>188</v>
      </c>
    </row>
    <row r="16" spans="1:10" ht="12.5" x14ac:dyDescent="0.25">
      <c r="A16" s="10" t="s">
        <v>187</v>
      </c>
    </row>
    <row r="17" spans="1:12" ht="12.5" x14ac:dyDescent="0.25">
      <c r="A17" s="10" t="s">
        <v>284</v>
      </c>
    </row>
    <row r="18" spans="1:12" ht="45" customHeight="1" x14ac:dyDescent="0.2">
      <c r="A18" s="375" t="s">
        <v>308</v>
      </c>
      <c r="B18" s="371"/>
      <c r="C18" s="371"/>
      <c r="D18" s="371"/>
      <c r="E18" s="371"/>
      <c r="F18" s="371"/>
      <c r="G18" s="371"/>
      <c r="H18" s="371"/>
      <c r="I18" s="371"/>
      <c r="J18" s="371"/>
      <c r="K18" s="376"/>
      <c r="L18" s="376"/>
    </row>
    <row r="19" spans="1:12" ht="11.25" customHeight="1" x14ac:dyDescent="0.2"/>
    <row r="20" spans="1:12" ht="11.5" x14ac:dyDescent="0.25">
      <c r="A20" s="372" t="s">
        <v>307</v>
      </c>
      <c r="B20" s="373"/>
      <c r="C20" s="373"/>
      <c r="D20" s="373"/>
      <c r="E20" s="373"/>
      <c r="F20" s="373"/>
      <c r="G20" s="373"/>
      <c r="H20" s="373"/>
      <c r="I20" s="373"/>
      <c r="J20" s="373"/>
      <c r="K20" s="374"/>
      <c r="L20" s="374"/>
    </row>
    <row r="21" spans="1:12" ht="12.5" x14ac:dyDescent="0.25">
      <c r="A21" s="7"/>
    </row>
    <row r="22" spans="1:12" ht="13" x14ac:dyDescent="0.3">
      <c r="A22" s="9" t="s">
        <v>313</v>
      </c>
      <c r="B22" s="8"/>
      <c r="C22" s="8"/>
      <c r="D22" s="9" t="s">
        <v>314</v>
      </c>
      <c r="E22" s="8"/>
      <c r="F22" s="8"/>
    </row>
    <row r="23" spans="1:12" ht="12.5" x14ac:dyDescent="0.25">
      <c r="A23" s="7" t="s">
        <v>369</v>
      </c>
      <c r="D23" s="7" t="s">
        <v>374</v>
      </c>
    </row>
    <row r="24" spans="1:12" ht="12.5" x14ac:dyDescent="0.25">
      <c r="A24" s="332" t="s">
        <v>370</v>
      </c>
      <c r="B24" s="333"/>
      <c r="C24" s="333"/>
      <c r="D24" s="64" t="s">
        <v>375</v>
      </c>
      <c r="E24" s="65"/>
      <c r="F24" s="65"/>
      <c r="G24" s="65"/>
    </row>
    <row r="25" spans="1:12" ht="12.5" x14ac:dyDescent="0.25">
      <c r="A25" s="7" t="s">
        <v>371</v>
      </c>
      <c r="D25" s="7" t="s">
        <v>376</v>
      </c>
    </row>
    <row r="26" spans="1:12" ht="12.5" x14ac:dyDescent="0.25">
      <c r="A26" s="332" t="s">
        <v>372</v>
      </c>
      <c r="B26" s="333"/>
      <c r="C26" s="333"/>
      <c r="D26" s="64" t="s">
        <v>377</v>
      </c>
      <c r="E26" s="65"/>
      <c r="F26" s="65"/>
      <c r="G26" s="65"/>
    </row>
    <row r="27" spans="1:12" ht="12.5" x14ac:dyDescent="0.25">
      <c r="A27" s="7" t="s">
        <v>373</v>
      </c>
      <c r="D27" s="7" t="s">
        <v>378</v>
      </c>
    </row>
    <row r="29" spans="1:12" ht="40" customHeight="1" x14ac:dyDescent="0.2">
      <c r="A29" s="370" t="s">
        <v>401</v>
      </c>
      <c r="B29" s="371"/>
      <c r="C29" s="371"/>
      <c r="D29" s="371"/>
      <c r="E29" s="371"/>
      <c r="F29" s="371"/>
      <c r="G29" s="371"/>
      <c r="H29" s="371"/>
      <c r="I29" s="371"/>
      <c r="J29" s="371"/>
    </row>
    <row r="31" spans="1:12" ht="27.75" customHeight="1" x14ac:dyDescent="0.2"/>
  </sheetData>
  <sheetProtection algorithmName="SHA-512" hashValue="r1mrck8zfjCWkt1CS2IIYTwXLn96RYeGxWIdmOFj9oJCSI0BktYA6LTDb2HBHM69NaC6eG0CBCP1IDWH9Bnjnw==" saltValue="HLKbzQmQnvc1Fp+VWzP9mg==" spinCount="100000" sheet="1" objects="1" scenarios="1" selectLockedCells="1" selectUnlockedCells="1"/>
  <mergeCells count="3">
    <mergeCell ref="A29:J29"/>
    <mergeCell ref="A20:L20"/>
    <mergeCell ref="A18:L18"/>
  </mergeCells>
  <printOptions horizontalCentered="1"/>
  <pageMargins left="0" right="0"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937"/>
  <sheetViews>
    <sheetView showGridLines="0" zoomScaleNormal="100" workbookViewId="0">
      <pane ySplit="5" topLeftCell="A6" activePane="bottomLeft" state="frozen"/>
      <selection pane="bottomLeft"/>
    </sheetView>
  </sheetViews>
  <sheetFormatPr defaultColWidth="9.33203125" defaultRowHeight="10" x14ac:dyDescent="0.2"/>
  <cols>
    <col min="1" max="1" width="46.33203125" customWidth="1"/>
    <col min="2" max="2" width="12.44140625" style="70" bestFit="1" customWidth="1"/>
    <col min="3" max="3" width="13.44140625" bestFit="1" customWidth="1"/>
    <col min="4" max="4" width="14.109375" bestFit="1" customWidth="1"/>
    <col min="5" max="5" width="13.44140625" style="71" bestFit="1" customWidth="1"/>
    <col min="6" max="7" width="13.44140625" bestFit="1" customWidth="1"/>
    <col min="8" max="8" width="12.44140625" bestFit="1" customWidth="1"/>
    <col min="9" max="9" width="13.44140625" bestFit="1" customWidth="1"/>
    <col min="10" max="10" width="13.44140625" style="71" bestFit="1" customWidth="1"/>
    <col min="11" max="13" width="14.109375" bestFit="1" customWidth="1"/>
    <col min="14" max="14" width="13.44140625" bestFit="1" customWidth="1"/>
  </cols>
  <sheetData>
    <row r="1" spans="1:14" ht="15.5" x14ac:dyDescent="0.35">
      <c r="A1" s="69" t="s">
        <v>286</v>
      </c>
      <c r="B1"/>
    </row>
    <row r="2" spans="1:14" x14ac:dyDescent="0.2">
      <c r="A2" s="25"/>
      <c r="B2"/>
      <c r="E2"/>
      <c r="J2"/>
    </row>
    <row r="3" spans="1:14" ht="10.5" x14ac:dyDescent="0.25">
      <c r="A3" s="25"/>
      <c r="B3"/>
      <c r="C3" s="68" t="s">
        <v>287</v>
      </c>
      <c r="D3" s="67"/>
      <c r="E3"/>
      <c r="J3"/>
    </row>
    <row r="4" spans="1:14" x14ac:dyDescent="0.2">
      <c r="A4" s="25"/>
      <c r="B4" s="273"/>
      <c r="C4" s="310" t="s">
        <v>309</v>
      </c>
      <c r="D4" s="46" t="s">
        <v>310</v>
      </c>
      <c r="E4" s="310" t="s">
        <v>311</v>
      </c>
      <c r="F4" s="310" t="s">
        <v>311</v>
      </c>
      <c r="G4" s="310" t="s">
        <v>311</v>
      </c>
      <c r="H4" s="310" t="s">
        <v>311</v>
      </c>
      <c r="I4" s="310" t="s">
        <v>311</v>
      </c>
      <c r="J4" s="63" t="s">
        <v>310</v>
      </c>
      <c r="K4" s="63" t="s">
        <v>310</v>
      </c>
      <c r="L4" s="63" t="s">
        <v>310</v>
      </c>
      <c r="M4" s="63" t="s">
        <v>310</v>
      </c>
      <c r="N4" s="63" t="s">
        <v>310</v>
      </c>
    </row>
    <row r="5" spans="1:14" ht="30" x14ac:dyDescent="0.2">
      <c r="A5" s="43" t="s">
        <v>288</v>
      </c>
      <c r="B5" s="270" t="s">
        <v>0</v>
      </c>
      <c r="C5" s="309" t="s">
        <v>309</v>
      </c>
      <c r="D5" s="47" t="s">
        <v>310</v>
      </c>
      <c r="E5" s="311" t="s">
        <v>369</v>
      </c>
      <c r="F5" s="311" t="s">
        <v>370</v>
      </c>
      <c r="G5" s="311" t="s">
        <v>371</v>
      </c>
      <c r="H5" s="311" t="s">
        <v>372</v>
      </c>
      <c r="I5" s="311" t="s">
        <v>373</v>
      </c>
      <c r="J5" s="66" t="s">
        <v>379</v>
      </c>
      <c r="K5" s="66" t="s">
        <v>375</v>
      </c>
      <c r="L5" s="66" t="s">
        <v>376</v>
      </c>
      <c r="M5" s="66" t="s">
        <v>377</v>
      </c>
      <c r="N5" s="66" t="s">
        <v>378</v>
      </c>
    </row>
    <row r="6" spans="1:14" ht="15" customHeight="1" x14ac:dyDescent="0.35">
      <c r="A6" s="2" t="s">
        <v>402</v>
      </c>
      <c r="B6" s="27"/>
      <c r="C6" s="27"/>
      <c r="D6" s="27"/>
      <c r="E6"/>
      <c r="J6"/>
    </row>
    <row r="7" spans="1:14" ht="7.5" customHeight="1" x14ac:dyDescent="0.35">
      <c r="A7" s="2"/>
      <c r="B7" s="27"/>
      <c r="C7" s="27"/>
      <c r="D7" s="27"/>
      <c r="E7"/>
      <c r="J7"/>
    </row>
    <row r="8" spans="1:14" ht="15.5" x14ac:dyDescent="0.35">
      <c r="A8" s="2" t="s">
        <v>338</v>
      </c>
      <c r="B8" s="42"/>
      <c r="C8" s="27"/>
      <c r="D8" s="27"/>
      <c r="J8"/>
    </row>
    <row r="9" spans="1:14" ht="13" x14ac:dyDescent="0.3">
      <c r="A9" s="216" t="s">
        <v>346</v>
      </c>
      <c r="B9" s="27"/>
      <c r="C9" s="27"/>
      <c r="D9" s="27"/>
      <c r="E9"/>
      <c r="J9"/>
    </row>
    <row r="10" spans="1:14" s="121" customFormat="1" ht="40" customHeight="1" x14ac:dyDescent="0.2">
      <c r="A10" s="377" t="s">
        <v>343</v>
      </c>
      <c r="B10" s="376"/>
      <c r="C10" s="376"/>
      <c r="D10" s="376"/>
      <c r="E10" s="376"/>
      <c r="F10" s="376"/>
      <c r="G10" s="376"/>
      <c r="H10" s="376"/>
      <c r="I10" s="376"/>
      <c r="J10" s="376"/>
      <c r="K10" s="376"/>
      <c r="L10" s="376"/>
      <c r="M10" s="376"/>
      <c r="N10" s="376"/>
    </row>
    <row r="11" spans="1:14" ht="10.5" x14ac:dyDescent="0.25">
      <c r="A11" s="97" t="s">
        <v>337</v>
      </c>
      <c r="B11" s="271">
        <f>((B17/0.4)*0.5)+((B23/1.25)*0.0875)+((B28/0.06)*0.275)+((B33/0.04)*0.1)</f>
        <v>0.54673825868835912</v>
      </c>
      <c r="C11" s="312">
        <f t="shared" ref="C11:N11" si="0">((C17/0.4)*0.5)+((C23/1.25)*0.0875)+((C28/0.06)*0.275)+((C33/0.04)*0.1)</f>
        <v>1.0374886166834096</v>
      </c>
      <c r="D11" s="268">
        <f t="shared" si="0"/>
        <v>0.75727574368515926</v>
      </c>
      <c r="E11" s="313">
        <f t="shared" si="0"/>
        <v>0.23395744321947415</v>
      </c>
      <c r="F11" s="313">
        <f t="shared" si="0"/>
        <v>0.10444596736151127</v>
      </c>
      <c r="G11" s="313">
        <f t="shared" si="0"/>
        <v>1.4539990246032843</v>
      </c>
      <c r="H11" s="313">
        <f t="shared" si="0"/>
        <v>0.45926390011006635</v>
      </c>
      <c r="I11" s="313"/>
      <c r="J11" s="269">
        <f t="shared" si="0"/>
        <v>-1.1134568325072465</v>
      </c>
      <c r="K11" s="269"/>
      <c r="L11" s="269">
        <f t="shared" si="0"/>
        <v>0.50936981297819395</v>
      </c>
      <c r="M11" s="269">
        <f t="shared" si="0"/>
        <v>1.7819160713493849</v>
      </c>
      <c r="N11" s="269">
        <f t="shared" si="0"/>
        <v>0.63055836650631214</v>
      </c>
    </row>
    <row r="12" spans="1:14" ht="10.5" x14ac:dyDescent="0.25">
      <c r="A12" s="97" t="s">
        <v>312</v>
      </c>
      <c r="B12" s="23">
        <f>((B17/0.4)*0.5)+((B23/1.25)*0.0875)+((B28/0.06)*0.275)</f>
        <v>0.54518446571404344</v>
      </c>
      <c r="C12" s="23">
        <f t="shared" ref="C12:D12" si="1">((C17/0.4)*0.5)+((C23/1.25)*0.0875)+((C28/0.06)*0.275)</f>
        <v>1.0231019261794398</v>
      </c>
      <c r="D12" s="23">
        <f t="shared" si="1"/>
        <v>0.70244013032438302</v>
      </c>
      <c r="E12" s="23">
        <f>((E17/0.4)*0.5)+((E23/1.25)*0.0875)+((E28/0.06)*0.275)</f>
        <v>0.23480975150140246</v>
      </c>
      <c r="F12" s="23">
        <f t="shared" ref="F12" si="2">((F17/0.4)*0.5)+((F23/1.25)*0.0875)+((F28/0.06)*0.275)</f>
        <v>0.28216629240958507</v>
      </c>
      <c r="G12" s="23">
        <f>((G17/0.4)*0.5)+((G23/1.25)*0.0875)+((G28/0.06)*0.275)</f>
        <v>1.3231096146098187</v>
      </c>
      <c r="H12" s="23">
        <f t="shared" ref="H12:N12" si="3">((H17/0.4)*0.5)+((H23/1.25)*0.0875)+((H28/0.06)*0.275)</f>
        <v>0.49281022749222514</v>
      </c>
      <c r="I12" s="23"/>
      <c r="J12" s="23">
        <f>((J17/0.4)*0.5)+((J23/1.25)*0.0875)+((J28/0.06)*0.275)</f>
        <v>-0.70512623324620916</v>
      </c>
      <c r="K12" s="23"/>
      <c r="L12" s="23">
        <f>((L17/0.4)*0.5)+((L23/1.25)*0.0875)+((L28/0.06)*0.275)</f>
        <v>0.58872740294915449</v>
      </c>
      <c r="M12" s="23">
        <f>((M17/0.4)*0.5)+((M23/1.25)*0.0875)+((M28/0.06)*0.275)</f>
        <v>1.7171957808433251</v>
      </c>
      <c r="N12" s="23">
        <f t="shared" si="3"/>
        <v>0.47223437596094309</v>
      </c>
    </row>
    <row r="13" spans="1:14" ht="10" customHeight="1" x14ac:dyDescent="0.25">
      <c r="A13" s="97"/>
      <c r="B13" s="23"/>
      <c r="C13" s="23"/>
      <c r="D13" s="23"/>
      <c r="E13"/>
      <c r="J13"/>
    </row>
    <row r="14" spans="1:14" ht="12.5" x14ac:dyDescent="0.25">
      <c r="A14" s="20" t="s">
        <v>215</v>
      </c>
      <c r="B14" s="45"/>
      <c r="C14" s="73"/>
      <c r="D14" s="73"/>
      <c r="E14"/>
      <c r="J14"/>
    </row>
    <row r="15" spans="1:14" s="121" customFormat="1" ht="30" customHeight="1" x14ac:dyDescent="0.2">
      <c r="A15" s="377" t="s">
        <v>339</v>
      </c>
      <c r="B15" s="376"/>
      <c r="C15" s="376"/>
      <c r="D15" s="376"/>
      <c r="E15" s="376"/>
      <c r="F15" s="376"/>
      <c r="G15" s="376"/>
      <c r="H15" s="376"/>
      <c r="I15" s="376"/>
      <c r="J15" s="376"/>
      <c r="K15" s="376"/>
      <c r="L15" s="376"/>
      <c r="M15" s="376"/>
      <c r="N15" s="376"/>
    </row>
    <row r="16" spans="1:14" x14ac:dyDescent="0.2">
      <c r="A16" s="4" t="s">
        <v>276</v>
      </c>
      <c r="B16" s="22"/>
      <c r="C16" s="23"/>
      <c r="D16" s="23"/>
      <c r="E16"/>
      <c r="J16"/>
    </row>
    <row r="17" spans="1:14" ht="10.5" x14ac:dyDescent="0.25">
      <c r="A17" s="97" t="s">
        <v>290</v>
      </c>
      <c r="B17" s="272">
        <f t="shared" ref="B17:N17" si="4">(B318+B320)/B115</f>
        <v>0.16119356738122165</v>
      </c>
      <c r="C17" s="314">
        <f t="shared" si="4"/>
        <v>0.48462395014715742</v>
      </c>
      <c r="D17" s="58">
        <f t="shared" si="4"/>
        <v>0.33333137601371338</v>
      </c>
      <c r="E17" s="314">
        <f t="shared" si="4"/>
        <v>0.16137056345933254</v>
      </c>
      <c r="F17" s="314">
        <f t="shared" si="4"/>
        <v>7.9286420319046619E-2</v>
      </c>
      <c r="G17" s="314">
        <f t="shared" si="4"/>
        <v>0.61201149875357019</v>
      </c>
      <c r="H17" s="314">
        <f t="shared" si="4"/>
        <v>0.25916243576727382</v>
      </c>
      <c r="I17" s="314">
        <f t="shared" si="4"/>
        <v>0.93356412247777476</v>
      </c>
      <c r="J17" s="58">
        <f t="shared" si="4"/>
        <v>-0.40743786804740029</v>
      </c>
      <c r="K17" s="58"/>
      <c r="L17" s="58">
        <f t="shared" si="4"/>
        <v>0.31326834089938638</v>
      </c>
      <c r="M17" s="58">
        <f t="shared" si="4"/>
        <v>1.0968105077570491</v>
      </c>
      <c r="N17" s="58">
        <f t="shared" si="4"/>
        <v>0.13024376680358299</v>
      </c>
    </row>
    <row r="18" spans="1:14" x14ac:dyDescent="0.2">
      <c r="A18" s="1" t="s">
        <v>289</v>
      </c>
      <c r="B18" s="24">
        <f>365*B17</f>
        <v>58.8356520941459</v>
      </c>
      <c r="C18" s="24">
        <f t="shared" ref="C18:D18" si="5">365*C17</f>
        <v>176.88774180371246</v>
      </c>
      <c r="D18" s="24">
        <f t="shared" si="5"/>
        <v>121.66595224500539</v>
      </c>
      <c r="E18" s="24">
        <f>365*E17</f>
        <v>58.900255662656377</v>
      </c>
      <c r="F18" s="24">
        <f t="shared" ref="F18" si="6">365*F17</f>
        <v>28.939543416452015</v>
      </c>
      <c r="G18" s="24">
        <f>365*G17</f>
        <v>223.38419704505313</v>
      </c>
      <c r="H18" s="24">
        <f t="shared" ref="H18:N18" si="7">365*H17</f>
        <v>94.594289055054944</v>
      </c>
      <c r="I18" s="24">
        <f t="shared" si="7"/>
        <v>340.75090470438778</v>
      </c>
      <c r="J18" s="24">
        <f>365*J17</f>
        <v>-148.71482183730112</v>
      </c>
      <c r="K18" s="24"/>
      <c r="L18" s="24">
        <f>365*L17</f>
        <v>114.34294442827603</v>
      </c>
      <c r="M18" s="24">
        <f>365*M17</f>
        <v>400.33583533132293</v>
      </c>
      <c r="N18" s="24">
        <f t="shared" si="7"/>
        <v>47.538974883307787</v>
      </c>
    </row>
    <row r="19" spans="1:14" ht="10" customHeight="1" x14ac:dyDescent="0.2">
      <c r="A19" s="1"/>
      <c r="B19" s="5"/>
      <c r="C19" s="73"/>
      <c r="D19" s="73"/>
      <c r="E19"/>
      <c r="J19"/>
    </row>
    <row r="20" spans="1:14" ht="12.5" x14ac:dyDescent="0.25">
      <c r="A20" s="20" t="s">
        <v>285</v>
      </c>
      <c r="B20" s="45"/>
      <c r="C20" s="73"/>
      <c r="D20" s="73"/>
      <c r="E20"/>
      <c r="J20"/>
    </row>
    <row r="21" spans="1:14" s="121" customFormat="1" ht="20.149999999999999" customHeight="1" x14ac:dyDescent="0.2">
      <c r="A21" s="377" t="s">
        <v>340</v>
      </c>
      <c r="B21" s="376"/>
      <c r="C21" s="376"/>
      <c r="D21" s="376"/>
      <c r="E21" s="376"/>
      <c r="F21" s="376"/>
      <c r="G21" s="376"/>
      <c r="H21" s="376"/>
      <c r="I21" s="376"/>
      <c r="J21" s="376"/>
      <c r="K21" s="376"/>
      <c r="L21" s="376"/>
      <c r="M21" s="376"/>
      <c r="N21" s="376"/>
    </row>
    <row r="22" spans="1:14" x14ac:dyDescent="0.2">
      <c r="A22" s="4" t="s">
        <v>277</v>
      </c>
      <c r="B22" s="22"/>
      <c r="C22" s="23"/>
      <c r="D22" s="23"/>
      <c r="E22"/>
      <c r="J22"/>
    </row>
    <row r="23" spans="1:14" ht="10.5" x14ac:dyDescent="0.25">
      <c r="A23" s="97" t="s">
        <v>283</v>
      </c>
      <c r="B23" s="271">
        <f>(B318+B320)/B329</f>
        <v>0.49732055868010344</v>
      </c>
      <c r="C23" s="312">
        <f>(C318+C320)/C329</f>
        <v>2.6209955199891488</v>
      </c>
      <c r="D23" s="268">
        <f>(D318+D320)/D329</f>
        <v>0.41301544076287083</v>
      </c>
      <c r="E23" s="312">
        <f>(E318+E320)/E329</f>
        <v>0.34483060342438715</v>
      </c>
      <c r="F23" s="312">
        <f t="shared" ref="F23" si="8">(F318+F320)/F329</f>
        <v>0.30789788430102472</v>
      </c>
      <c r="G23" s="312">
        <f>(G318+G320)/G329</f>
        <v>2.1314652238232177</v>
      </c>
      <c r="H23" s="312">
        <f t="shared" ref="H23" si="9">(H318+H320)/H329</f>
        <v>1.0358548772609872</v>
      </c>
      <c r="I23" s="312"/>
      <c r="J23" s="268">
        <f>(J318+J320)/J329</f>
        <v>-3.0945297223641912</v>
      </c>
      <c r="K23" s="268"/>
      <c r="L23" s="268">
        <f>(L318+L320)/L329</f>
        <v>0.42762321452062646</v>
      </c>
      <c r="M23" s="268">
        <v>0</v>
      </c>
      <c r="N23" s="268">
        <v>0</v>
      </c>
    </row>
    <row r="24" spans="1:14" ht="10" customHeight="1" x14ac:dyDescent="0.2">
      <c r="A24" s="1"/>
      <c r="B24" s="5"/>
      <c r="C24" s="73"/>
      <c r="D24" s="73"/>
      <c r="E24"/>
      <c r="J24"/>
    </row>
    <row r="25" spans="1:14" ht="12.5" x14ac:dyDescent="0.25">
      <c r="A25" s="20" t="s">
        <v>216</v>
      </c>
      <c r="B25" s="45"/>
      <c r="C25" s="73"/>
      <c r="D25" s="73"/>
      <c r="E25"/>
      <c r="J25"/>
    </row>
    <row r="26" spans="1:14" s="121" customFormat="1" ht="30" customHeight="1" x14ac:dyDescent="0.2">
      <c r="A26" s="377" t="s">
        <v>341</v>
      </c>
      <c r="B26" s="376"/>
      <c r="C26" s="376"/>
      <c r="D26" s="376"/>
      <c r="E26" s="376"/>
      <c r="F26" s="376"/>
      <c r="G26" s="376"/>
      <c r="H26" s="376"/>
      <c r="I26" s="376"/>
      <c r="J26" s="376"/>
      <c r="K26" s="376"/>
      <c r="L26" s="376"/>
      <c r="M26" s="376"/>
      <c r="N26" s="376"/>
    </row>
    <row r="27" spans="1:14" x14ac:dyDescent="0.2">
      <c r="A27" s="4" t="s">
        <v>278</v>
      </c>
      <c r="B27" s="23"/>
      <c r="C27" s="23"/>
      <c r="D27" s="23"/>
      <c r="E27"/>
      <c r="J27"/>
    </row>
    <row r="28" spans="1:14" ht="10.5" x14ac:dyDescent="0.25">
      <c r="A28" s="97" t="s">
        <v>291</v>
      </c>
      <c r="B28" s="272">
        <f>B324/B316</f>
        <v>6.739201470107109E-2</v>
      </c>
      <c r="C28" s="314">
        <f>C324/C316</f>
        <v>5.1022320457364205E-2</v>
      </c>
      <c r="D28" s="58">
        <f>D324/D316</f>
        <v>5.6043235517201521E-2</v>
      </c>
      <c r="E28" s="314">
        <f>E324/E316</f>
        <v>1.9545610772792048E-3</v>
      </c>
      <c r="F28" s="314">
        <f t="shared" ref="F28" si="10">F324/F316</f>
        <v>3.523754511484474E-2</v>
      </c>
      <c r="G28" s="314">
        <f>G324/G316</f>
        <v>8.921294738186851E-2</v>
      </c>
      <c r="H28" s="314">
        <f t="shared" ref="H28:N28" si="11">H324/H316</f>
        <v>2.1021238118152093E-2</v>
      </c>
      <c r="I28" s="314">
        <f t="shared" si="11"/>
        <v>5.2166202051868962E-2</v>
      </c>
      <c r="J28" s="58">
        <f>J324/J316</f>
        <v>4.5356034280438998E-3</v>
      </c>
      <c r="K28" s="58"/>
      <c r="L28" s="58">
        <f>L324/L316</f>
        <v>3.6481822212758766E-2</v>
      </c>
      <c r="M28" s="58">
        <f>M324/M316</f>
        <v>7.5530759159348468E-2</v>
      </c>
      <c r="N28" s="58">
        <f t="shared" si="11"/>
        <v>6.7511927445046763E-2</v>
      </c>
    </row>
    <row r="29" spans="1:14" ht="10" customHeight="1" x14ac:dyDescent="0.2">
      <c r="A29" s="1"/>
      <c r="B29" s="5"/>
      <c r="C29" s="73"/>
      <c r="D29" s="73"/>
      <c r="E29"/>
      <c r="J29"/>
    </row>
    <row r="30" spans="1:14" ht="12.5" x14ac:dyDescent="0.25">
      <c r="A30" s="20" t="s">
        <v>217</v>
      </c>
      <c r="B30" s="45"/>
      <c r="C30" s="73"/>
      <c r="D30" s="73"/>
      <c r="E30"/>
      <c r="J30"/>
    </row>
    <row r="31" spans="1:14" s="121" customFormat="1" ht="60" customHeight="1" x14ac:dyDescent="0.2">
      <c r="A31" s="377" t="s">
        <v>342</v>
      </c>
      <c r="B31" s="376"/>
      <c r="C31" s="376"/>
      <c r="D31" s="376"/>
      <c r="E31" s="376"/>
      <c r="F31" s="376"/>
      <c r="G31" s="376"/>
      <c r="H31" s="376"/>
      <c r="I31" s="376"/>
      <c r="J31" s="376"/>
      <c r="K31" s="376"/>
      <c r="L31" s="376"/>
      <c r="M31" s="376"/>
      <c r="N31" s="376"/>
    </row>
    <row r="32" spans="1:14" x14ac:dyDescent="0.2">
      <c r="A32" s="4" t="s">
        <v>279</v>
      </c>
      <c r="B32" s="22"/>
      <c r="C32" s="23"/>
      <c r="D32" s="23"/>
      <c r="J32"/>
    </row>
    <row r="33" spans="1:14" ht="10.5" x14ac:dyDescent="0.25">
      <c r="A33" s="97" t="s">
        <v>292</v>
      </c>
      <c r="B33" s="272">
        <f>(B121-B115+B138)/(B121+B138)</f>
        <v>6.2151718972625893E-4</v>
      </c>
      <c r="C33" s="314">
        <f t="shared" ref="C33:N33" si="12">(C121-C115+C138)/(C121+C138)</f>
        <v>5.7546762015879133E-3</v>
      </c>
      <c r="D33" s="58">
        <f t="shared" si="12"/>
        <v>2.1934245344310488E-2</v>
      </c>
      <c r="E33" s="314">
        <f>(E121-E115+E138)/(E121+E138)</f>
        <v>-3.4092331277132346E-4</v>
      </c>
      <c r="F33" s="314">
        <f t="shared" ref="F33" si="13">(F121-F115+F138)/(F121+F138)</f>
        <v>-7.108813001922952E-2</v>
      </c>
      <c r="G33" s="314">
        <f>(G121-G115+G138)/(G121+G138)</f>
        <v>5.235576399738625E-2</v>
      </c>
      <c r="H33" s="314">
        <f t="shared" si="12"/>
        <v>-1.3418530952863512E-2</v>
      </c>
      <c r="I33" s="314">
        <f t="shared" si="12"/>
        <v>3.3666773186611737E-2</v>
      </c>
      <c r="J33" s="58">
        <f>(J121-J115+J138)/(J121+J138)</f>
        <v>-0.16333223970441488</v>
      </c>
      <c r="K33" s="58">
        <f t="shared" si="12"/>
        <v>1</v>
      </c>
      <c r="L33" s="58">
        <f>(L121-L115+L138)/(L121+L138)</f>
        <v>-3.1743035988384218E-2</v>
      </c>
      <c r="M33" s="58">
        <f>(M121-M115+M138)/(M121+M138)</f>
        <v>2.5888116202423921E-2</v>
      </c>
      <c r="N33" s="58">
        <f t="shared" si="12"/>
        <v>6.3329596218147627E-2</v>
      </c>
    </row>
    <row r="34" spans="1:14" x14ac:dyDescent="0.2">
      <c r="A34" s="1"/>
      <c r="B34" s="5"/>
      <c r="C34" s="73"/>
      <c r="D34" s="73"/>
      <c r="E34"/>
      <c r="J34"/>
    </row>
    <row r="35" spans="1:14" s="121" customFormat="1" ht="40" customHeight="1" x14ac:dyDescent="0.2">
      <c r="A35" s="377" t="s">
        <v>344</v>
      </c>
      <c r="B35" s="376"/>
      <c r="C35" s="376"/>
      <c r="D35" s="376"/>
      <c r="E35" s="376"/>
      <c r="F35" s="376"/>
      <c r="G35" s="376"/>
      <c r="H35" s="376"/>
      <c r="I35" s="376"/>
      <c r="J35" s="376"/>
      <c r="K35" s="376"/>
      <c r="L35" s="376"/>
      <c r="M35" s="376"/>
      <c r="N35" s="376"/>
    </row>
    <row r="36" spans="1:14" x14ac:dyDescent="0.2">
      <c r="A36" s="1" t="s">
        <v>218</v>
      </c>
      <c r="B36" s="18">
        <f t="shared" ref="B36:D36" si="14">B198/B115</f>
        <v>0.16926361615889887</v>
      </c>
      <c r="C36" s="6">
        <f t="shared" si="14"/>
        <v>0.29249949332795755</v>
      </c>
      <c r="D36" s="6">
        <f t="shared" si="14"/>
        <v>0.28341615434958528</v>
      </c>
      <c r="E36" s="48">
        <f>E198/E115</f>
        <v>0.41073052702758345</v>
      </c>
      <c r="F36" s="6">
        <f t="shared" ref="F36" si="15">F198/F115</f>
        <v>0.24281550800011334</v>
      </c>
      <c r="G36" s="6">
        <f>G198/G115</f>
        <v>0.2375498073257945</v>
      </c>
      <c r="H36" s="6">
        <f t="shared" ref="H36:N36" si="16">H198/H115</f>
        <v>0.31426628505856963</v>
      </c>
      <c r="I36" s="6">
        <f t="shared" si="16"/>
        <v>0.30306977901238441</v>
      </c>
      <c r="J36" s="48">
        <f>J198/J115</f>
        <v>0.21576999454804188</v>
      </c>
      <c r="K36" s="48"/>
      <c r="L36" s="6">
        <f>L198/L115</f>
        <v>0.2887127275691464</v>
      </c>
      <c r="M36" s="6">
        <f>M198/M115</f>
        <v>0.31685760789908951</v>
      </c>
      <c r="N36" s="6">
        <f t="shared" si="16"/>
        <v>0.30531787275782279</v>
      </c>
    </row>
    <row r="37" spans="1:14" x14ac:dyDescent="0.2">
      <c r="A37" s="318" t="s">
        <v>207</v>
      </c>
      <c r="B37" s="274">
        <f t="shared" ref="B37:D37" si="17">B198/(B121+B138)</f>
        <v>0.1691584159118609</v>
      </c>
      <c r="C37" s="314">
        <f t="shared" si="17"/>
        <v>0.29081625345472667</v>
      </c>
      <c r="D37" s="58">
        <f t="shared" si="17"/>
        <v>0.2771996348855405</v>
      </c>
      <c r="E37" s="315">
        <f>E198/(E121+E138)</f>
        <v>0.410870554639514</v>
      </c>
      <c r="F37" s="314">
        <f t="shared" ref="F37" si="18">F198/(F121+F138)</f>
        <v>0.26007680840351066</v>
      </c>
      <c r="G37" s="314">
        <f>G198/(G121+G138)</f>
        <v>0.22511270567582062</v>
      </c>
      <c r="H37" s="314">
        <f t="shared" ref="H37:N37" si="19">H198/(H121+H138)</f>
        <v>0.31848327693206946</v>
      </c>
      <c r="I37" s="314">
        <f t="shared" si="19"/>
        <v>0.29286639750265792</v>
      </c>
      <c r="J37" s="57">
        <f>J198/(J121+J138)</f>
        <v>0.25101219101858296</v>
      </c>
      <c r="K37" s="58">
        <f t="shared" si="19"/>
        <v>0.2369659738717739</v>
      </c>
      <c r="L37" s="58">
        <f>L198/(L121+L138)</f>
        <v>0.29787734607067839</v>
      </c>
      <c r="M37" s="58">
        <f>M198/(M121+M138)</f>
        <v>0.30865476132617581</v>
      </c>
      <c r="N37" s="58">
        <f t="shared" si="19"/>
        <v>0.28598221515788613</v>
      </c>
    </row>
    <row r="38" spans="1:14" x14ac:dyDescent="0.2">
      <c r="A38" s="1" t="s">
        <v>224</v>
      </c>
      <c r="B38" s="45">
        <f t="shared" ref="B38:N38" si="20">B198/B485</f>
        <v>9079.0559883571605</v>
      </c>
      <c r="C38" s="5">
        <f t="shared" si="20"/>
        <v>9024.5408171649233</v>
      </c>
      <c r="D38" s="5">
        <f t="shared" si="20"/>
        <v>11029.1262457424</v>
      </c>
      <c r="E38" s="49">
        <f t="shared" si="20"/>
        <v>13302.133315985775</v>
      </c>
      <c r="F38" s="5">
        <f t="shared" si="20"/>
        <v>9402.7745389649026</v>
      </c>
      <c r="G38" s="5">
        <f t="shared" si="20"/>
        <v>8072.5245528855021</v>
      </c>
      <c r="H38" s="5">
        <f t="shared" si="20"/>
        <v>7824.4775837659272</v>
      </c>
      <c r="I38" s="5">
        <f t="shared" si="20"/>
        <v>8202.628341341273</v>
      </c>
      <c r="J38" s="49">
        <f t="shared" si="20"/>
        <v>7318.6098861909632</v>
      </c>
      <c r="K38" s="5">
        <f t="shared" si="20"/>
        <v>13495.673150559045</v>
      </c>
      <c r="L38" s="5">
        <f t="shared" si="20"/>
        <v>13445.264483903724</v>
      </c>
      <c r="M38" s="5">
        <f t="shared" si="20"/>
        <v>11355.227577807849</v>
      </c>
      <c r="N38" s="5">
        <f t="shared" si="20"/>
        <v>9355.0093691675993</v>
      </c>
    </row>
    <row r="39" spans="1:14" x14ac:dyDescent="0.2">
      <c r="A39" s="1"/>
      <c r="B39" s="45"/>
      <c r="C39" s="5"/>
      <c r="D39" s="5"/>
    </row>
    <row r="40" spans="1:14" ht="11.25" customHeight="1" x14ac:dyDescent="0.2">
      <c r="A40" s="382" t="s">
        <v>345</v>
      </c>
      <c r="B40" s="374"/>
      <c r="C40" s="374"/>
      <c r="D40" s="374"/>
      <c r="E40" s="374"/>
      <c r="F40" s="374"/>
      <c r="G40" s="374"/>
      <c r="H40" s="374"/>
      <c r="I40" s="374"/>
      <c r="J40" s="374"/>
      <c r="K40" s="374"/>
      <c r="L40" s="374"/>
      <c r="M40" s="374"/>
      <c r="N40" s="374"/>
    </row>
    <row r="41" spans="1:14" x14ac:dyDescent="0.2">
      <c r="A41" s="1" t="s">
        <v>219</v>
      </c>
      <c r="B41" s="18">
        <f t="shared" ref="B41:N41" si="21">B230/B121</f>
        <v>0.23639189388547807</v>
      </c>
      <c r="C41" s="6">
        <f t="shared" si="21"/>
        <v>0.5743104706226827</v>
      </c>
      <c r="D41" s="6">
        <f t="shared" si="21"/>
        <v>0.49257807256911063</v>
      </c>
      <c r="E41" s="48">
        <f t="shared" si="21"/>
        <v>0.69199157904709785</v>
      </c>
      <c r="F41" s="6">
        <f t="shared" si="21"/>
        <v>0.65203390951760487</v>
      </c>
      <c r="G41" s="6">
        <f t="shared" si="21"/>
        <v>0.57080064983257206</v>
      </c>
      <c r="H41" s="6">
        <f t="shared" si="21"/>
        <v>0.73944859731962387</v>
      </c>
      <c r="I41" s="6">
        <f t="shared" si="21"/>
        <v>0.39837428609142728</v>
      </c>
      <c r="J41" s="48">
        <f t="shared" si="21"/>
        <v>0.3946739804179476</v>
      </c>
      <c r="K41" s="6">
        <f t="shared" si="21"/>
        <v>0.55139211143747768</v>
      </c>
      <c r="L41" s="6">
        <f t="shared" si="21"/>
        <v>0.4226011273778898</v>
      </c>
      <c r="M41" s="6">
        <f t="shared" si="21"/>
        <v>0.49413160374533893</v>
      </c>
      <c r="N41" s="6">
        <f t="shared" si="21"/>
        <v>0.69521043221514711</v>
      </c>
    </row>
    <row r="42" spans="1:14" x14ac:dyDescent="0.2">
      <c r="A42" s="318" t="s">
        <v>220</v>
      </c>
      <c r="B42" s="274">
        <f t="shared" ref="B42:N42" si="22">B235/B121</f>
        <v>9.9062528464076247E-2</v>
      </c>
      <c r="C42" s="314">
        <f t="shared" si="22"/>
        <v>0.19626034617269539</v>
      </c>
      <c r="D42" s="58">
        <f t="shared" si="22"/>
        <v>0.2126499685570436</v>
      </c>
      <c r="E42" s="315">
        <f t="shared" si="22"/>
        <v>0.15337277307904973</v>
      </c>
      <c r="F42" s="314">
        <f t="shared" si="22"/>
        <v>0.15608645383745143</v>
      </c>
      <c r="G42" s="314">
        <f t="shared" si="22"/>
        <v>0.18151506322681157</v>
      </c>
      <c r="H42" s="314">
        <f t="shared" si="22"/>
        <v>0.14741854324935882</v>
      </c>
      <c r="I42" s="314">
        <f t="shared" si="22"/>
        <v>0.27344660298561579</v>
      </c>
      <c r="J42" s="57">
        <f t="shared" si="22"/>
        <v>0.19503914556300542</v>
      </c>
      <c r="K42" s="58">
        <f t="shared" si="22"/>
        <v>0.16142043465858716</v>
      </c>
      <c r="L42" s="58">
        <f t="shared" si="22"/>
        <v>0.17396083340979063</v>
      </c>
      <c r="M42" s="58">
        <f t="shared" si="22"/>
        <v>0.3304793560355076</v>
      </c>
      <c r="N42" s="58">
        <f t="shared" si="22"/>
        <v>0.21617945316235992</v>
      </c>
    </row>
    <row r="43" spans="1:14" x14ac:dyDescent="0.2">
      <c r="A43" s="1" t="s">
        <v>221</v>
      </c>
      <c r="B43" s="18">
        <f t="shared" ref="B43:N43" si="23">B240/B121</f>
        <v>9.8362440054295341E-2</v>
      </c>
      <c r="C43" s="6">
        <f t="shared" si="23"/>
        <v>0.14594818276115828</v>
      </c>
      <c r="D43" s="6">
        <f t="shared" si="23"/>
        <v>0.10662005197643096</v>
      </c>
      <c r="E43" s="48">
        <f t="shared" si="23"/>
        <v>0.13266496926271748</v>
      </c>
      <c r="F43" s="6">
        <f t="shared" si="23"/>
        <v>7.8181309813365601E-2</v>
      </c>
      <c r="G43" s="6">
        <f t="shared" si="23"/>
        <v>0.33565372152333828</v>
      </c>
      <c r="H43" s="6">
        <f t="shared" si="23"/>
        <v>8.9835968151649431E-2</v>
      </c>
      <c r="I43" s="6">
        <f t="shared" si="23"/>
        <v>0.10739492554927857</v>
      </c>
      <c r="J43" s="48">
        <f t="shared" si="23"/>
        <v>9.4962753957447785E-2</v>
      </c>
      <c r="K43" s="6">
        <f t="shared" si="23"/>
        <v>0.21492767896837328</v>
      </c>
      <c r="L43" s="6">
        <f t="shared" si="23"/>
        <v>7.8550668917854755E-2</v>
      </c>
      <c r="M43" s="6">
        <f t="shared" si="23"/>
        <v>5.8761132283086694E-2</v>
      </c>
      <c r="N43" s="6">
        <f t="shared" si="23"/>
        <v>8.5939221747556027E-2</v>
      </c>
    </row>
    <row r="44" spans="1:14" x14ac:dyDescent="0.2">
      <c r="A44" s="318" t="s">
        <v>222</v>
      </c>
      <c r="B44" s="274">
        <f t="shared" ref="B44:N44" si="24">B245/B121</f>
        <v>6.8340024697863488E-2</v>
      </c>
      <c r="C44" s="314">
        <f t="shared" si="24"/>
        <v>0.17197339712750814</v>
      </c>
      <c r="D44" s="58">
        <f t="shared" si="24"/>
        <v>0.12880742263374484</v>
      </c>
      <c r="E44" s="315">
        <f t="shared" si="24"/>
        <v>0.2184627303117547</v>
      </c>
      <c r="F44" s="314">
        <f t="shared" si="24"/>
        <v>0.19946666169560673</v>
      </c>
      <c r="G44" s="314">
        <f t="shared" si="24"/>
        <v>0.14737432825824792</v>
      </c>
      <c r="H44" s="314">
        <f t="shared" si="24"/>
        <v>0.17849042135207224</v>
      </c>
      <c r="I44" s="314">
        <f t="shared" si="24"/>
        <v>0.14247600933061452</v>
      </c>
      <c r="J44" s="57">
        <f t="shared" si="24"/>
        <v>0.10102282436448012</v>
      </c>
      <c r="K44" s="58">
        <f t="shared" si="24"/>
        <v>0.12372373455862135</v>
      </c>
      <c r="L44" s="58">
        <f t="shared" si="24"/>
        <v>0.15185713575734205</v>
      </c>
      <c r="M44" s="58">
        <f t="shared" si="24"/>
        <v>0.12378627330033745</v>
      </c>
      <c r="N44" s="58">
        <f t="shared" si="24"/>
        <v>0.12273688210637897</v>
      </c>
    </row>
    <row r="45" spans="1:14" x14ac:dyDescent="0.2">
      <c r="A45" s="1" t="s">
        <v>223</v>
      </c>
      <c r="B45" s="18">
        <f t="shared" ref="B45:N45" si="25">B250/B121</f>
        <v>0.68676889998084922</v>
      </c>
      <c r="C45" s="6">
        <f t="shared" si="25"/>
        <v>0.27355562486300106</v>
      </c>
      <c r="D45" s="6">
        <f t="shared" si="25"/>
        <v>0.28993035750196372</v>
      </c>
      <c r="E45" s="48">
        <f t="shared" si="25"/>
        <v>0.11844115170373691</v>
      </c>
      <c r="F45" s="6">
        <f t="shared" si="25"/>
        <v>0.13750782915976331</v>
      </c>
      <c r="G45" s="6">
        <f t="shared" si="25"/>
        <v>0.42943788185971654</v>
      </c>
      <c r="H45" s="6">
        <f t="shared" si="25"/>
        <v>0.15782960946838726</v>
      </c>
      <c r="I45" s="6">
        <f t="shared" si="25"/>
        <v>0.39596199604045473</v>
      </c>
      <c r="J45" s="48">
        <f t="shared" si="25"/>
        <v>0.42634051836823639</v>
      </c>
      <c r="K45" s="6">
        <f t="shared" si="25"/>
        <v>0.33461822307540096</v>
      </c>
      <c r="L45" s="6">
        <f t="shared" si="25"/>
        <v>0.27620068581663132</v>
      </c>
      <c r="M45" s="6">
        <f t="shared" si="25"/>
        <v>0.27476888902285707</v>
      </c>
      <c r="N45" s="6">
        <f t="shared" si="25"/>
        <v>9.4110067325889835E-2</v>
      </c>
    </row>
    <row r="46" spans="1:14" x14ac:dyDescent="0.2">
      <c r="A46" s="1"/>
      <c r="B46" s="45"/>
      <c r="C46" s="73"/>
      <c r="D46" s="73"/>
    </row>
    <row r="47" spans="1:14" ht="15.5" x14ac:dyDescent="0.35">
      <c r="A47" s="2" t="s">
        <v>225</v>
      </c>
      <c r="B47" s="42"/>
      <c r="C47" s="27"/>
      <c r="D47" s="27"/>
    </row>
    <row r="48" spans="1:14" ht="13" customHeight="1" x14ac:dyDescent="0.25">
      <c r="A48" s="31" t="s">
        <v>232</v>
      </c>
      <c r="B48" s="38"/>
      <c r="C48" s="29"/>
      <c r="D48" s="29"/>
    </row>
    <row r="49" spans="1:14" ht="11.25" customHeight="1" x14ac:dyDescent="0.2">
      <c r="A49" s="74" t="s">
        <v>238</v>
      </c>
      <c r="B49" s="38">
        <f>SUM(B50:B52)</f>
        <v>1</v>
      </c>
      <c r="C49" s="28">
        <f t="shared" ref="C49" si="26">SUM(C50:C52)</f>
        <v>1</v>
      </c>
      <c r="D49" s="28">
        <f>SUM(D50:D52)</f>
        <v>0.98848353189137506</v>
      </c>
      <c r="E49" s="50">
        <f>SUM(E50:E52)</f>
        <v>1</v>
      </c>
      <c r="F49" s="28">
        <f t="shared" ref="F49" si="27">SUM(F50:F52)</f>
        <v>1</v>
      </c>
      <c r="G49" s="28">
        <f>SUM(G50:G52)</f>
        <v>1</v>
      </c>
      <c r="H49" s="28">
        <f t="shared" ref="H49:N49" si="28">SUM(H50:H52)</f>
        <v>1</v>
      </c>
      <c r="I49" s="28">
        <f t="shared" si="28"/>
        <v>1</v>
      </c>
      <c r="J49" s="50">
        <f>SUM(J50:J52)</f>
        <v>0.86569843130619295</v>
      </c>
      <c r="K49" s="28"/>
      <c r="L49" s="28">
        <f>SUM(L50:L52)</f>
        <v>0.94794990346366548</v>
      </c>
      <c r="M49" s="28">
        <f>SUM(M50:M52)</f>
        <v>1</v>
      </c>
      <c r="N49" s="28">
        <f t="shared" si="28"/>
        <v>1</v>
      </c>
    </row>
    <row r="50" spans="1:14" ht="11.25" customHeight="1" x14ac:dyDescent="0.2">
      <c r="A50" s="363" t="s">
        <v>31</v>
      </c>
      <c r="B50" s="275">
        <f>B121/B$114</f>
        <v>0.70120040683441087</v>
      </c>
      <c r="C50" s="316">
        <f t="shared" ref="C50" si="29">C121/C$114</f>
        <v>0.50892904518401838</v>
      </c>
      <c r="D50" s="60">
        <f>D121/D$114</f>
        <v>0.55436205509255054</v>
      </c>
      <c r="E50" s="317">
        <f>E121/E$114</f>
        <v>0.59830836187843583</v>
      </c>
      <c r="F50" s="316">
        <f>F121/F$114</f>
        <v>0.51035142248048171</v>
      </c>
      <c r="G50" s="316">
        <f>G121/G$114</f>
        <v>0.42826386728736926</v>
      </c>
      <c r="H50" s="316">
        <f t="shared" ref="H50:N50" si="30">H121/H$114</f>
        <v>0.56451097791776894</v>
      </c>
      <c r="I50" s="316">
        <f t="shared" si="30"/>
        <v>0.50766605149563526</v>
      </c>
      <c r="J50" s="59">
        <f>J121/J$114</f>
        <v>0.50965375605929086</v>
      </c>
      <c r="K50" s="60"/>
      <c r="L50" s="60">
        <f>L121/L$114</f>
        <v>0.63694739100669528</v>
      </c>
      <c r="M50" s="60">
        <f>M121/M$114</f>
        <v>0.50921715611378282</v>
      </c>
      <c r="N50" s="60">
        <f t="shared" si="30"/>
        <v>0.47430291677944714</v>
      </c>
    </row>
    <row r="51" spans="1:14" ht="11.25" customHeight="1" x14ac:dyDescent="0.2">
      <c r="A51" s="26" t="s">
        <v>195</v>
      </c>
      <c r="B51" s="39">
        <f>B138/B$114</f>
        <v>0.25457124609634785</v>
      </c>
      <c r="C51" s="30">
        <f t="shared" ref="C51:D51" si="31">C138/C$114</f>
        <v>0.4241032121924796</v>
      </c>
      <c r="D51" s="30">
        <f t="shared" si="31"/>
        <v>0.39819899341547749</v>
      </c>
      <c r="E51" s="51">
        <f>E138/E$114</f>
        <v>0.3997229794752406</v>
      </c>
      <c r="F51" s="30">
        <f>F138/F$114</f>
        <v>0.3955893041145514</v>
      </c>
      <c r="G51" s="30">
        <f>G138/G$114</f>
        <v>0.48901508538905325</v>
      </c>
      <c r="H51" s="30">
        <f t="shared" ref="H51:N51" si="32">H138/H$114</f>
        <v>0.39189625775682729</v>
      </c>
      <c r="I51" s="30">
        <f t="shared" si="32"/>
        <v>0.4191342440764072</v>
      </c>
      <c r="J51" s="51">
        <f>J138/J$114</f>
        <v>0.3480410613559331</v>
      </c>
      <c r="K51" s="30"/>
      <c r="L51" s="30">
        <f>L138/L$114</f>
        <v>0.29221982878621583</v>
      </c>
      <c r="M51" s="30">
        <f>M138/M$114</f>
        <v>0.37908360364433347</v>
      </c>
      <c r="N51" s="30">
        <f t="shared" si="32"/>
        <v>0.49819776620660222</v>
      </c>
    </row>
    <row r="52" spans="1:14" ht="11.25" customHeight="1" x14ac:dyDescent="0.2">
      <c r="A52" s="363" t="s">
        <v>63</v>
      </c>
      <c r="B52" s="275">
        <f>B161/B$114</f>
        <v>4.422834706924126E-2</v>
      </c>
      <c r="C52" s="316">
        <f t="shared" ref="C52:D52" si="33">C161/C$114</f>
        <v>6.6967742623502094E-2</v>
      </c>
      <c r="D52" s="60">
        <f t="shared" si="33"/>
        <v>3.5922483383347061E-2</v>
      </c>
      <c r="E52" s="317">
        <f>E161/E$114</f>
        <v>1.9686586463235601E-3</v>
      </c>
      <c r="F52" s="316">
        <f>F161/F$114</f>
        <v>9.4059273404966878E-2</v>
      </c>
      <c r="G52" s="316">
        <f>G161/G$114</f>
        <v>8.2721047323577518E-2</v>
      </c>
      <c r="H52" s="316">
        <f t="shared" ref="H52:N52" si="34">H161/H$114</f>
        <v>4.3592764325403724E-2</v>
      </c>
      <c r="I52" s="316">
        <f t="shared" si="34"/>
        <v>7.319970442795759E-2</v>
      </c>
      <c r="J52" s="59">
        <f>J161/J$114</f>
        <v>8.0036138909690378E-3</v>
      </c>
      <c r="K52" s="60"/>
      <c r="L52" s="60">
        <f>L161/L$114</f>
        <v>1.8782683670754408E-2</v>
      </c>
      <c r="M52" s="60">
        <f>M161/M$114</f>
        <v>0.11169924024188366</v>
      </c>
      <c r="N52" s="60">
        <f t="shared" si="34"/>
        <v>2.7499317013950635E-2</v>
      </c>
    </row>
    <row r="53" spans="1:14" ht="11.25" customHeight="1" x14ac:dyDescent="0.2">
      <c r="A53" s="26"/>
      <c r="B53" s="40"/>
      <c r="C53" s="29"/>
      <c r="D53" s="29"/>
      <c r="E53" s="52"/>
      <c r="F53" s="29"/>
      <c r="G53" s="29"/>
      <c r="H53" s="29"/>
      <c r="I53" s="29"/>
      <c r="J53" s="52"/>
      <c r="K53" s="29"/>
      <c r="L53" s="29"/>
      <c r="M53" s="29"/>
      <c r="N53" s="29"/>
    </row>
    <row r="54" spans="1:14" ht="11.25" customHeight="1" x14ac:dyDescent="0.2">
      <c r="A54" s="74" t="s">
        <v>231</v>
      </c>
      <c r="B54" s="38">
        <f>SUM(B55:B65)</f>
        <v>1</v>
      </c>
      <c r="C54" s="28">
        <f t="shared" ref="C54:D54" si="35">SUM(C55:C65)</f>
        <v>1.0000000000000002</v>
      </c>
      <c r="D54" s="28">
        <f t="shared" si="35"/>
        <v>1</v>
      </c>
      <c r="E54" s="50">
        <f>SUM(E55:E65)</f>
        <v>1</v>
      </c>
      <c r="F54" s="28">
        <f t="shared" ref="F54" si="36">SUM(F55:F65)</f>
        <v>1</v>
      </c>
      <c r="G54" s="28">
        <f>SUM(G55:G65)</f>
        <v>0.99999999999999989</v>
      </c>
      <c r="H54" s="28">
        <f t="shared" ref="H54:N54" si="37">SUM(H55:H65)</f>
        <v>1.0000000000000002</v>
      </c>
      <c r="I54" s="28">
        <f t="shared" si="37"/>
        <v>1</v>
      </c>
      <c r="J54" s="50">
        <f>SUM(J55:J65)</f>
        <v>1.0000000000000002</v>
      </c>
      <c r="K54" s="28"/>
      <c r="L54" s="28">
        <f>SUM(L55:L65)</f>
        <v>1</v>
      </c>
      <c r="M54" s="28">
        <f>SUM(M55:M65)</f>
        <v>1</v>
      </c>
      <c r="N54" s="28">
        <f t="shared" si="37"/>
        <v>1</v>
      </c>
    </row>
    <row r="55" spans="1:14" ht="11.25" customHeight="1" x14ac:dyDescent="0.2">
      <c r="A55" s="363" t="s">
        <v>233</v>
      </c>
      <c r="B55" s="275">
        <f>B122/B$119</f>
        <v>0.49967956334724972</v>
      </c>
      <c r="C55" s="316">
        <f t="shared" ref="C55:D55" si="38">C122/C$119</f>
        <v>0.39480298916919038</v>
      </c>
      <c r="D55" s="60">
        <f t="shared" si="38"/>
        <v>0.40836028212201336</v>
      </c>
      <c r="E55" s="317">
        <f>E122/E$119</f>
        <v>0.5112367957401539</v>
      </c>
      <c r="F55" s="316">
        <f>F122/F$119</f>
        <v>0.36411912188546386</v>
      </c>
      <c r="G55" s="316">
        <f>G122/G$119</f>
        <v>0.31080694599383885</v>
      </c>
      <c r="H55" s="316">
        <f t="shared" ref="H55:N55" si="39">H122/H$119</f>
        <v>0.43990787372386397</v>
      </c>
      <c r="I55" s="316">
        <f t="shared" si="39"/>
        <v>0.41011856430087745</v>
      </c>
      <c r="J55" s="59">
        <f>J122/J$119</f>
        <v>0.4670804488008512</v>
      </c>
      <c r="K55" s="60"/>
      <c r="L55" s="60">
        <f>L122/L$119</f>
        <v>0.45133137959079234</v>
      </c>
      <c r="M55" s="60">
        <f>M122/M$119</f>
        <v>0.39834316189266278</v>
      </c>
      <c r="N55" s="60">
        <f t="shared" si="39"/>
        <v>0.3440341786700028</v>
      </c>
    </row>
    <row r="56" spans="1:14" ht="11.25" customHeight="1" x14ac:dyDescent="0.2">
      <c r="A56" s="26" t="s">
        <v>226</v>
      </c>
      <c r="B56" s="39">
        <f>SUM(B123:B126)/B$119</f>
        <v>0.19042370394859917</v>
      </c>
      <c r="C56" s="30">
        <f t="shared" ref="C56:D56" si="40">SUM(C123:C126)/C$119</f>
        <v>9.3969977611525354E-2</v>
      </c>
      <c r="D56" s="30">
        <f t="shared" si="40"/>
        <v>0.13510608571112945</v>
      </c>
      <c r="E56" s="51">
        <f>SUM(E123:E126)/E$119</f>
        <v>7.2942895834848906E-2</v>
      </c>
      <c r="F56" s="30">
        <f>SUM(F123:F126)/F$119</f>
        <v>0.13418233262525808</v>
      </c>
      <c r="G56" s="30">
        <f>SUM(G123:G126)/G$119</f>
        <v>5.7171392849242816E-2</v>
      </c>
      <c r="H56" s="30">
        <f t="shared" ref="H56:N56" si="41">SUM(H123:H126)/H$119</f>
        <v>0.12073640615616883</v>
      </c>
      <c r="I56" s="30">
        <f t="shared" si="41"/>
        <v>9.2011692486020133E-2</v>
      </c>
      <c r="J56" s="51">
        <f>SUM(J123:J126)/J$119</f>
        <v>0.11483253450367878</v>
      </c>
      <c r="K56" s="30"/>
      <c r="L56" s="30">
        <f>SUM(L123:L126)/L$119</f>
        <v>0.20423260189556694</v>
      </c>
      <c r="M56" s="30">
        <f>SUM(M123:M126)/M$119</f>
        <v>0.1034494481342855</v>
      </c>
      <c r="N56" s="30">
        <f t="shared" si="41"/>
        <v>0.12271503402838776</v>
      </c>
    </row>
    <row r="57" spans="1:14" ht="11.25" customHeight="1" x14ac:dyDescent="0.2">
      <c r="A57" s="363" t="s">
        <v>234</v>
      </c>
      <c r="B57" s="275">
        <f>B127/B$119</f>
        <v>1.1097139538561982E-2</v>
      </c>
      <c r="C57" s="316">
        <f t="shared" ref="C57:D57" si="42">C127/C$119</f>
        <v>2.0156078403302656E-2</v>
      </c>
      <c r="D57" s="60">
        <f t="shared" si="42"/>
        <v>1.7354361301138425E-2</v>
      </c>
      <c r="E57" s="317">
        <f>E127/E$119</f>
        <v>1.4128670303433061E-2</v>
      </c>
      <c r="F57" s="316">
        <f>F127/F$119</f>
        <v>1.2049967969759779E-2</v>
      </c>
      <c r="G57" s="316">
        <f>G127/G$119</f>
        <v>6.0285528444287584E-2</v>
      </c>
      <c r="H57" s="316">
        <f t="shared" ref="H57:N57" si="43">H127/H$119</f>
        <v>3.8666980377361731E-3</v>
      </c>
      <c r="I57" s="316">
        <f t="shared" si="43"/>
        <v>5.5357947087376043E-3</v>
      </c>
      <c r="J57" s="59">
        <f>J127/J$119</f>
        <v>6.8067574605182486E-3</v>
      </c>
      <c r="K57" s="60"/>
      <c r="L57" s="60">
        <f>L127/L$119</f>
        <v>1.6356959355963596E-2</v>
      </c>
      <c r="M57" s="60">
        <f>M127/M$119</f>
        <v>7.4245460868346087E-3</v>
      </c>
      <c r="N57" s="60">
        <f t="shared" si="43"/>
        <v>7.5537040810565968E-3</v>
      </c>
    </row>
    <row r="58" spans="1:14" ht="11.25" customHeight="1" x14ac:dyDescent="0.2">
      <c r="A58" s="26" t="s">
        <v>227</v>
      </c>
      <c r="B58" s="39">
        <f>SUM(B139:B140)/B$119</f>
        <v>0.16697010973324333</v>
      </c>
      <c r="C58" s="30">
        <f t="shared" ref="C58:D58" si="44">SUM(C139:C140)/C$119</f>
        <v>0.23500437331038662</v>
      </c>
      <c r="D58" s="30">
        <f t="shared" si="44"/>
        <v>0.22938899805870927</v>
      </c>
      <c r="E58" s="51">
        <f>SUM(E139:E140)/E$119</f>
        <v>0.21485327059144843</v>
      </c>
      <c r="F58" s="30">
        <f>SUM(F139:F140)/F$119</f>
        <v>0.21688107843893886</v>
      </c>
      <c r="G58" s="30">
        <f>SUM(G139:G140)/G$119</f>
        <v>0.28775470977190609</v>
      </c>
      <c r="H58" s="30">
        <f t="shared" ref="H58:N58" si="45">SUM(H139:H140)/H$119</f>
        <v>0.2585581496864568</v>
      </c>
      <c r="I58" s="30">
        <f t="shared" si="45"/>
        <v>0.20951165852951256</v>
      </c>
      <c r="J58" s="51">
        <f>SUM(J139:J140)/J$119</f>
        <v>0.29216370497667238</v>
      </c>
      <c r="K58" s="30"/>
      <c r="L58" s="30">
        <f>SUM(L139:L140)/L$119</f>
        <v>0.13891368039875338</v>
      </c>
      <c r="M58" s="30">
        <f>SUM(M139:M140)/M$119</f>
        <v>0.16253024064803148</v>
      </c>
      <c r="N58" s="30">
        <f t="shared" si="45"/>
        <v>0.36106792575798491</v>
      </c>
    </row>
    <row r="59" spans="1:14" ht="11.25" customHeight="1" x14ac:dyDescent="0.2">
      <c r="A59" s="363" t="s">
        <v>228</v>
      </c>
      <c r="B59" s="275">
        <f>SUM(B142:B144)/B$119</f>
        <v>3.3985490825206729E-2</v>
      </c>
      <c r="C59" s="316">
        <f t="shared" ref="C59:D59" si="46">SUM(C142:C144)/C$119</f>
        <v>0.10539703811871001</v>
      </c>
      <c r="D59" s="60">
        <f t="shared" si="46"/>
        <v>5.6425752540901979E-2</v>
      </c>
      <c r="E59" s="317">
        <f>SUM(E142:E144)/E$119</f>
        <v>8.7237360584607598E-2</v>
      </c>
      <c r="F59" s="316">
        <f>SUM(F142:F144)/F$119</f>
        <v>0.12351447020005735</v>
      </c>
      <c r="G59" s="316">
        <f>SUM(G142:G144)/G$119</f>
        <v>0.12660679246181186</v>
      </c>
      <c r="H59" s="316">
        <f t="shared" ref="H59:N59" si="47">SUM(H142:H144)/H$119</f>
        <v>7.369262209923319E-2</v>
      </c>
      <c r="I59" s="316">
        <f t="shared" si="47"/>
        <v>9.7241482826444361E-2</v>
      </c>
      <c r="J59" s="59">
        <f>SUM(J142:J144)/J$119</f>
        <v>8.9847814887675084E-2</v>
      </c>
      <c r="K59" s="60"/>
      <c r="L59" s="60">
        <f>SUM(L142:L144)/L$119</f>
        <v>2.90350486077449E-2</v>
      </c>
      <c r="M59" s="60">
        <f>SUM(M142:M144)/M$119</f>
        <v>6.3228888883409939E-2</v>
      </c>
      <c r="N59" s="60">
        <f t="shared" si="47"/>
        <v>7.9337762850642299E-2</v>
      </c>
    </row>
    <row r="60" spans="1:14" ht="11.25" customHeight="1" x14ac:dyDescent="0.2">
      <c r="A60" s="26" t="s">
        <v>229</v>
      </c>
      <c r="B60" s="39">
        <f>SUM(B145:B146)/B$119</f>
        <v>5.3615645537897792E-2</v>
      </c>
      <c r="C60" s="30">
        <f t="shared" ref="C60:D60" si="48">SUM(C145:C146)/C$119</f>
        <v>8.1811046231425336E-2</v>
      </c>
      <c r="D60" s="30">
        <f t="shared" si="48"/>
        <v>8.3803480327243524E-2</v>
      </c>
      <c r="E60" s="51">
        <f>SUM(E145:E146)/E$119</f>
        <v>9.7632348299184574E-2</v>
      </c>
      <c r="F60" s="30">
        <f>SUM(F145:F146)/F$119</f>
        <v>5.1756539327671235E-2</v>
      </c>
      <c r="G60" s="30">
        <f>SUM(G145:G146)/G$119</f>
        <v>7.1722162321606234E-2</v>
      </c>
      <c r="H60" s="30">
        <f t="shared" ref="H60:N60" si="49">SUM(H145:H146)/H$119</f>
        <v>5.9295638655249602E-2</v>
      </c>
      <c r="I60" s="30">
        <f t="shared" si="49"/>
        <v>0.11092172586598088</v>
      </c>
      <c r="J60" s="51">
        <f>SUM(J145:J146)/J$119</f>
        <v>2.00234715018698E-2</v>
      </c>
      <c r="K60" s="30"/>
      <c r="L60" s="30">
        <f>SUM(L145:L146)/L$119</f>
        <v>0.1354384821841626</v>
      </c>
      <c r="M60" s="30">
        <f>SUM(M145:M146)/M$119</f>
        <v>0.14162428105281968</v>
      </c>
      <c r="N60" s="30">
        <f t="shared" si="49"/>
        <v>5.28760916957055E-2</v>
      </c>
    </row>
    <row r="61" spans="1:14" ht="11.25" customHeight="1" x14ac:dyDescent="0.2">
      <c r="A61" s="363" t="s">
        <v>235</v>
      </c>
      <c r="B61" s="275">
        <f>B147/B$119</f>
        <v>0</v>
      </c>
      <c r="C61" s="316">
        <f t="shared" ref="C61:D61" si="50">C147/C$119</f>
        <v>1.8907545319576439E-3</v>
      </c>
      <c r="D61" s="60">
        <f t="shared" si="50"/>
        <v>3.3220036548941498E-2</v>
      </c>
      <c r="E61" s="317">
        <f>E147/E$119</f>
        <v>0</v>
      </c>
      <c r="F61" s="316">
        <f>F147/F$119</f>
        <v>3.4372161478839697E-3</v>
      </c>
      <c r="G61" s="316">
        <f>G147/G$119</f>
        <v>2.9314208337290091E-3</v>
      </c>
      <c r="H61" s="316">
        <f t="shared" ref="H61:N61" si="51">H147/H$119</f>
        <v>3.4984731588772898E-4</v>
      </c>
      <c r="I61" s="316">
        <f t="shared" si="51"/>
        <v>1.4593768544693996E-3</v>
      </c>
      <c r="J61" s="59">
        <f>J147/J$119</f>
        <v>0</v>
      </c>
      <c r="K61" s="60"/>
      <c r="L61" s="60">
        <f>L147/L$119</f>
        <v>4.8778434482908131E-3</v>
      </c>
      <c r="M61" s="60">
        <f>M147/M$119</f>
        <v>1.1700193060072365E-2</v>
      </c>
      <c r="N61" s="60">
        <f t="shared" si="51"/>
        <v>4.9159859022695146E-3</v>
      </c>
    </row>
    <row r="62" spans="1:14" ht="11.25" customHeight="1" x14ac:dyDescent="0.2">
      <c r="A62" s="26" t="s">
        <v>35</v>
      </c>
      <c r="B62" s="39">
        <f t="shared" ref="B62:B65" si="52">B162/B$119</f>
        <v>1.6503555909050199E-2</v>
      </c>
      <c r="C62" s="30">
        <f t="shared" ref="C62:D62" si="53">C162/C$119</f>
        <v>3.7602890548329604E-2</v>
      </c>
      <c r="D62" s="30">
        <f t="shared" si="53"/>
        <v>1.2048359687183385E-2</v>
      </c>
      <c r="E62" s="51">
        <f>E162/E$119</f>
        <v>1.9686586463235601E-3</v>
      </c>
      <c r="F62" s="30">
        <f t="shared" ref="F62:F65" si="54">F162/F$119</f>
        <v>9.0795930782456444E-2</v>
      </c>
      <c r="G62" s="30">
        <f>G162/G$119</f>
        <v>7.9991068004991298E-2</v>
      </c>
      <c r="H62" s="30">
        <f t="shared" ref="H62:N62" si="55">H162/H$119</f>
        <v>3.4671498551127266E-4</v>
      </c>
      <c r="I62" s="30">
        <f t="shared" si="55"/>
        <v>0</v>
      </c>
      <c r="J62" s="51">
        <f>J162/J$119</f>
        <v>0</v>
      </c>
      <c r="K62" s="30"/>
      <c r="L62" s="30">
        <f t="shared" ref="L62:M65" si="56">L162/L$119</f>
        <v>1.3533398428047148E-2</v>
      </c>
      <c r="M62" s="30">
        <f t="shared" si="56"/>
        <v>3.669776868636649E-2</v>
      </c>
      <c r="N62" s="30">
        <f t="shared" si="55"/>
        <v>0</v>
      </c>
    </row>
    <row r="63" spans="1:14" ht="11.25" customHeight="1" x14ac:dyDescent="0.2">
      <c r="A63" s="363" t="s">
        <v>64</v>
      </c>
      <c r="B63" s="275">
        <f t="shared" si="52"/>
        <v>2.4650749446649304E-2</v>
      </c>
      <c r="C63" s="316">
        <f t="shared" ref="C63:D63" si="57">C163/C$119</f>
        <v>4.8822099541268975E-3</v>
      </c>
      <c r="D63" s="60">
        <f t="shared" si="57"/>
        <v>6.1349223050139595E-3</v>
      </c>
      <c r="E63" s="317">
        <f>E163/E$119</f>
        <v>0</v>
      </c>
      <c r="F63" s="316">
        <f t="shared" si="54"/>
        <v>3.2633426225104432E-3</v>
      </c>
      <c r="G63" s="316">
        <f>G163/G$119</f>
        <v>2.729979318586219E-3</v>
      </c>
      <c r="H63" s="316">
        <f t="shared" ref="H63:N63" si="58">H163/H$119</f>
        <v>2.7605206174363905E-2</v>
      </c>
      <c r="I63" s="316">
        <f t="shared" si="58"/>
        <v>1.2446046731546439E-3</v>
      </c>
      <c r="J63" s="59">
        <f>J163/J$119</f>
        <v>9.2452678687345354E-3</v>
      </c>
      <c r="K63" s="60"/>
      <c r="L63" s="60">
        <f t="shared" si="56"/>
        <v>5.5638010226508848E-3</v>
      </c>
      <c r="M63" s="60">
        <f t="shared" si="56"/>
        <v>0</v>
      </c>
      <c r="N63" s="60">
        <f t="shared" si="58"/>
        <v>2.4303913082822048E-2</v>
      </c>
    </row>
    <row r="64" spans="1:14" ht="11.25" customHeight="1" x14ac:dyDescent="0.2">
      <c r="A64" s="26" t="s">
        <v>68</v>
      </c>
      <c r="B64" s="39">
        <f t="shared" si="52"/>
        <v>0</v>
      </c>
      <c r="C64" s="30">
        <f t="shared" ref="C64:D64" si="59">C164/C$119</f>
        <v>1.0644508707048621E-3</v>
      </c>
      <c r="D64" s="30">
        <f t="shared" si="59"/>
        <v>3.6215459875424123E-3</v>
      </c>
      <c r="E64" s="51">
        <f>E164/E$119</f>
        <v>0</v>
      </c>
      <c r="F64" s="30">
        <f t="shared" si="54"/>
        <v>0</v>
      </c>
      <c r="G64" s="30">
        <f>G164/G$119</f>
        <v>0</v>
      </c>
      <c r="H64" s="30">
        <f t="shared" ref="H64:N64" si="60">H164/H$119</f>
        <v>0</v>
      </c>
      <c r="I64" s="30">
        <f t="shared" si="60"/>
        <v>3.377117016380141E-3</v>
      </c>
      <c r="J64" s="51">
        <f>J164/J$119</f>
        <v>0</v>
      </c>
      <c r="K64" s="30"/>
      <c r="L64" s="30">
        <f t="shared" si="56"/>
        <v>7.1680506802740407E-4</v>
      </c>
      <c r="M64" s="30">
        <f t="shared" si="56"/>
        <v>1.2823462522334171E-2</v>
      </c>
      <c r="N64" s="30">
        <f t="shared" si="60"/>
        <v>3.195403931128586E-3</v>
      </c>
    </row>
    <row r="65" spans="1:14" ht="11.25" customHeight="1" x14ac:dyDescent="0.2">
      <c r="A65" s="363" t="s">
        <v>65</v>
      </c>
      <c r="B65" s="275">
        <f t="shared" si="52"/>
        <v>3.07404171354176E-3</v>
      </c>
      <c r="C65" s="316">
        <f t="shared" ref="C65:D65" si="61">C165/C$119</f>
        <v>2.3418191250340732E-2</v>
      </c>
      <c r="D65" s="60">
        <f t="shared" si="61"/>
        <v>1.4536175410182775E-2</v>
      </c>
      <c r="E65" s="317">
        <f>E165/E$119</f>
        <v>0</v>
      </c>
      <c r="F65" s="316">
        <f t="shared" si="54"/>
        <v>0</v>
      </c>
      <c r="G65" s="316">
        <f>G165/G$119</f>
        <v>0</v>
      </c>
      <c r="H65" s="316">
        <f t="shared" ref="H65:N65" si="62">H165/H$119</f>
        <v>1.5640843165528547E-2</v>
      </c>
      <c r="I65" s="316">
        <f t="shared" si="62"/>
        <v>6.8577982738422805E-2</v>
      </c>
      <c r="J65" s="59">
        <f>J165/J$119</f>
        <v>0</v>
      </c>
      <c r="K65" s="60"/>
      <c r="L65" s="60">
        <f t="shared" si="56"/>
        <v>0</v>
      </c>
      <c r="M65" s="60">
        <f t="shared" si="56"/>
        <v>6.2178009033183004E-2</v>
      </c>
      <c r="N65" s="60">
        <f t="shared" si="62"/>
        <v>0</v>
      </c>
    </row>
    <row r="66" spans="1:14" ht="11.25" customHeight="1" x14ac:dyDescent="0.2">
      <c r="A66" s="26"/>
      <c r="B66" s="41"/>
      <c r="C66" s="27"/>
      <c r="D66" s="27"/>
      <c r="E66" s="53"/>
      <c r="F66" s="27"/>
      <c r="G66" s="27"/>
      <c r="H66" s="27"/>
      <c r="I66" s="27"/>
      <c r="J66" s="53"/>
      <c r="K66" s="27"/>
      <c r="L66" s="27"/>
      <c r="M66" s="27"/>
      <c r="N66" s="27"/>
    </row>
    <row r="67" spans="1:14" ht="11.25" customHeight="1" x14ac:dyDescent="0.2">
      <c r="A67" s="74" t="s">
        <v>252</v>
      </c>
      <c r="B67" s="42"/>
      <c r="C67" s="27"/>
      <c r="D67" s="27"/>
      <c r="E67" s="53"/>
      <c r="F67" s="27"/>
      <c r="G67" s="27"/>
      <c r="H67" s="27"/>
      <c r="I67" s="27"/>
      <c r="J67" s="53"/>
      <c r="K67" s="27"/>
      <c r="L67" s="27"/>
      <c r="M67" s="27"/>
      <c r="N67" s="27"/>
    </row>
    <row r="68" spans="1:14" ht="11.25" customHeight="1" x14ac:dyDescent="0.2">
      <c r="A68" s="26" t="s">
        <v>236</v>
      </c>
      <c r="B68" s="39">
        <f t="shared" ref="B68:D68" si="63">SUM(B181,B198)/B$114</f>
        <v>0.19284039862449795</v>
      </c>
      <c r="C68" s="30">
        <f t="shared" si="63"/>
        <v>0.32570012156134914</v>
      </c>
      <c r="D68" s="30">
        <f t="shared" si="63"/>
        <v>0.32509753658334845</v>
      </c>
      <c r="E68" s="51">
        <f>SUM(E181,E198)/E$114</f>
        <v>0.46335360239023793</v>
      </c>
      <c r="F68" s="30">
        <f>SUM(F181,F198)/F$114</f>
        <v>0.23980816061473575</v>
      </c>
      <c r="G68" s="30">
        <f>SUM(G181,G198)/G$114</f>
        <v>0.26684977602294635</v>
      </c>
      <c r="H68" s="30">
        <f t="shared" ref="H68:N68" si="64">SUM(H181,H198)/H$114</f>
        <v>0.38193837128042885</v>
      </c>
      <c r="I68" s="30">
        <f t="shared" si="64"/>
        <v>0.34747089093152633</v>
      </c>
      <c r="J68" s="51">
        <f>SUM(J181,J198)/J$114</f>
        <v>0.24103365828319859</v>
      </c>
      <c r="K68" s="30"/>
      <c r="L68" s="30">
        <f>SUM(L181,L198)/L$114</f>
        <v>0.3488580144427344</v>
      </c>
      <c r="M68" s="30">
        <f>SUM(M181,M198)/M$114</f>
        <v>0.33827379289921683</v>
      </c>
      <c r="N68" s="30">
        <f t="shared" si="64"/>
        <v>0.30733158413621536</v>
      </c>
    </row>
    <row r="69" spans="1:14" ht="11.25" customHeight="1" x14ac:dyDescent="0.2">
      <c r="A69" s="363" t="s">
        <v>237</v>
      </c>
      <c r="B69" s="275">
        <f t="shared" ref="B69:D69" si="65">B198/B$114</f>
        <v>0.16167681878322804</v>
      </c>
      <c r="C69" s="316">
        <f t="shared" si="65"/>
        <v>0.27134094544263937</v>
      </c>
      <c r="D69" s="60">
        <f t="shared" si="65"/>
        <v>0.26404957485261299</v>
      </c>
      <c r="E69" s="317">
        <f>E198/E$114</f>
        <v>0.41006169076960314</v>
      </c>
      <c r="F69" s="316">
        <f>F198/F$114</f>
        <v>0.23561417277559368</v>
      </c>
      <c r="G69" s="316">
        <f>G198/G$114</f>
        <v>0.20649114689647249</v>
      </c>
      <c r="H69" s="316">
        <f t="shared" ref="H69:N69" si="66">H198/H$114</f>
        <v>0.30459971049918744</v>
      </c>
      <c r="I69" s="316">
        <f t="shared" si="66"/>
        <v>0.27142866376858266</v>
      </c>
      <c r="J69" s="59">
        <f>J198/J$114</f>
        <v>0.21529185534467882</v>
      </c>
      <c r="K69" s="60"/>
      <c r="L69" s="60">
        <f>L198/L$114</f>
        <v>0.2767778654877831</v>
      </c>
      <c r="M69" s="60">
        <f>M198/M$114</f>
        <v>0.27417825898900205</v>
      </c>
      <c r="N69" s="60">
        <f t="shared" si="66"/>
        <v>0.27811789956290756</v>
      </c>
    </row>
    <row r="70" spans="1:14" ht="11.25" customHeight="1" x14ac:dyDescent="0.2">
      <c r="A70" s="26" t="s">
        <v>76</v>
      </c>
      <c r="B70" s="39">
        <f>B192/B$114</f>
        <v>5.3404580227756224E-2</v>
      </c>
      <c r="C70" s="30">
        <f t="shared" ref="C70:D70" si="67">C192/C$114</f>
        <v>0.1227163708343702</v>
      </c>
      <c r="D70" s="30">
        <f t="shared" si="67"/>
        <v>9.2532709610519528E-2</v>
      </c>
      <c r="E70" s="51">
        <f>E192/E$114</f>
        <v>0.10648148448955734</v>
      </c>
      <c r="F70" s="30">
        <f>F192/F$114</f>
        <v>5.4593540846147037E-2</v>
      </c>
      <c r="G70" s="30">
        <f>G192/G$114</f>
        <v>0.12684117400994138</v>
      </c>
      <c r="H70" s="30">
        <f t="shared" ref="H70:N70" si="68">H192/H$114</f>
        <v>0.16310419659948214</v>
      </c>
      <c r="I70" s="30">
        <f t="shared" si="68"/>
        <v>0.15785965039069499</v>
      </c>
      <c r="J70" s="51">
        <f>J192/J$114</f>
        <v>7.5884879487636739E-2</v>
      </c>
      <c r="K70" s="30"/>
      <c r="L70" s="30">
        <f>L192/L$114</f>
        <v>0.10579374975942497</v>
      </c>
      <c r="M70" s="30">
        <f>M192/M$114</f>
        <v>0.11135350858399369</v>
      </c>
      <c r="N70" s="30">
        <f t="shared" si="68"/>
        <v>7.1280910029228775E-2</v>
      </c>
    </row>
    <row r="71" spans="1:14" ht="11.25" customHeight="1" x14ac:dyDescent="0.2">
      <c r="A71" s="363" t="s">
        <v>55</v>
      </c>
      <c r="B71" s="275">
        <f t="shared" ref="B71:D71" si="69">B199/B$114</f>
        <v>0.31055959690231821</v>
      </c>
      <c r="C71" s="316">
        <f t="shared" si="69"/>
        <v>7.8556812488484035E-2</v>
      </c>
      <c r="D71" s="60">
        <f t="shared" si="69"/>
        <v>8.8272472388606513E-2</v>
      </c>
      <c r="E71" s="317">
        <f t="shared" ref="E71:G73" si="70">E199/E$114</f>
        <v>4.7722433754127852E-2</v>
      </c>
      <c r="F71" s="316">
        <f t="shared" si="70"/>
        <v>8.3441240325065752E-2</v>
      </c>
      <c r="G71" s="316">
        <f t="shared" si="70"/>
        <v>6.4821919489280302E-2</v>
      </c>
      <c r="H71" s="316">
        <f t="shared" ref="H71:N71" si="71">H199/H$114</f>
        <v>0.10824570753926692</v>
      </c>
      <c r="I71" s="316">
        <f t="shared" si="71"/>
        <v>8.7092334771678853E-2</v>
      </c>
      <c r="J71" s="59">
        <f>J199/J$114</f>
        <v>0.10474336818569709</v>
      </c>
      <c r="K71" s="60"/>
      <c r="L71" s="60">
        <f t="shared" ref="L71:M73" si="72">L199/L$114</f>
        <v>0.12131687891765554</v>
      </c>
      <c r="M71" s="60">
        <f t="shared" si="72"/>
        <v>6.5603202550207518E-2</v>
      </c>
      <c r="N71" s="60">
        <f t="shared" si="71"/>
        <v>5.5658269424988381E-2</v>
      </c>
    </row>
    <row r="72" spans="1:14" ht="11.25" customHeight="1" x14ac:dyDescent="0.2">
      <c r="A72" s="26" t="s">
        <v>56</v>
      </c>
      <c r="B72" s="39">
        <f t="shared" ref="B72:D72" si="73">B200/B$114</f>
        <v>9.574243161552325E-3</v>
      </c>
      <c r="C72" s="30">
        <f t="shared" si="73"/>
        <v>2.5441792643995504E-2</v>
      </c>
      <c r="D72" s="30">
        <f t="shared" si="73"/>
        <v>1.5719848467944039E-2</v>
      </c>
      <c r="E72" s="51">
        <f t="shared" si="70"/>
        <v>1.5348243191580579E-2</v>
      </c>
      <c r="F72" s="30">
        <f t="shared" si="70"/>
        <v>3.3063298529543886E-2</v>
      </c>
      <c r="G72" s="30">
        <f t="shared" si="70"/>
        <v>9.4354651687841833E-3</v>
      </c>
      <c r="H72" s="30">
        <f t="shared" ref="H72:N72" si="74">H200/H$114</f>
        <v>2.0393283399394273E-2</v>
      </c>
      <c r="I72" s="30">
        <f t="shared" si="74"/>
        <v>3.7762219493761059E-2</v>
      </c>
      <c r="J72" s="51">
        <f>J200/J$114</f>
        <v>1.0454377254682819E-2</v>
      </c>
      <c r="K72" s="30"/>
      <c r="L72" s="30">
        <f t="shared" si="72"/>
        <v>5.0778085267119289E-3</v>
      </c>
      <c r="M72" s="30">
        <f t="shared" si="72"/>
        <v>2.9382504265377436E-2</v>
      </c>
      <c r="N72" s="30">
        <f t="shared" si="74"/>
        <v>3.2958765433591538E-3</v>
      </c>
    </row>
    <row r="73" spans="1:14" ht="11.25" customHeight="1" x14ac:dyDescent="0.2">
      <c r="A73" s="363" t="s">
        <v>57</v>
      </c>
      <c r="B73" s="275">
        <f t="shared" ref="B73:D73" si="75">B201/B$114</f>
        <v>1.7868904500151179E-2</v>
      </c>
      <c r="C73" s="316">
        <f t="shared" si="75"/>
        <v>1.9463438594071469E-2</v>
      </c>
      <c r="D73" s="60">
        <f t="shared" si="75"/>
        <v>3.5615518246962581E-2</v>
      </c>
      <c r="E73" s="317">
        <f t="shared" si="70"/>
        <v>3.8104428024842277E-2</v>
      </c>
      <c r="F73" s="316">
        <f t="shared" si="70"/>
        <v>1.200041025526054E-2</v>
      </c>
      <c r="G73" s="316">
        <f t="shared" si="70"/>
        <v>3.0058414439301899E-2</v>
      </c>
      <c r="H73" s="316">
        <f t="shared" ref="H73:N73" si="76">H201/H$114</f>
        <v>6.6691722860153096E-3</v>
      </c>
      <c r="I73" s="316">
        <f t="shared" si="76"/>
        <v>1.3835346266854922E-2</v>
      </c>
      <c r="J73" s="59">
        <f>J201/J$114</f>
        <v>7.3861211035630717E-2</v>
      </c>
      <c r="K73" s="60"/>
      <c r="L73" s="60">
        <f t="shared" si="72"/>
        <v>2.4666984781064005E-2</v>
      </c>
      <c r="M73" s="60">
        <f t="shared" si="72"/>
        <v>2.917919608807577E-2</v>
      </c>
      <c r="N73" s="60">
        <f t="shared" si="76"/>
        <v>6.9621331387476719E-3</v>
      </c>
    </row>
    <row r="74" spans="1:14" ht="11.25" customHeight="1" x14ac:dyDescent="0.2">
      <c r="A74" s="74" t="s">
        <v>239</v>
      </c>
      <c r="B74" s="42"/>
      <c r="C74" s="27"/>
      <c r="D74" s="27"/>
      <c r="E74" s="53"/>
      <c r="F74" s="27"/>
      <c r="G74" s="27"/>
      <c r="H74" s="27"/>
      <c r="I74" s="27"/>
      <c r="J74" s="53"/>
      <c r="K74" s="27"/>
      <c r="L74" s="27"/>
      <c r="M74" s="27"/>
      <c r="N74" s="27"/>
    </row>
    <row r="75" spans="1:14" ht="11.25" customHeight="1" x14ac:dyDescent="0.2">
      <c r="A75" s="26" t="s">
        <v>230</v>
      </c>
      <c r="B75" s="39">
        <f>B115/B$114</f>
        <v>0.95517762441900922</v>
      </c>
      <c r="C75" s="30">
        <f t="shared" ref="C75:D75" si="77">C115/C$114</f>
        <v>0.92766295884965955</v>
      </c>
      <c r="D75" s="30">
        <f t="shared" si="77"/>
        <v>0.93166734076461932</v>
      </c>
      <c r="E75" s="51">
        <f>E115/E$114</f>
        <v>0.9983715935048203</v>
      </c>
      <c r="F75" s="30">
        <f>F115/F$114</f>
        <v>0.97034235875693609</v>
      </c>
      <c r="G75" s="30">
        <f>G115/G$114</f>
        <v>0.86925411231032612</v>
      </c>
      <c r="H75" s="30">
        <f t="shared" ref="H75:I75" si="78">H115/H$114</f>
        <v>0.96924081577003851</v>
      </c>
      <c r="I75" s="30">
        <f t="shared" si="78"/>
        <v>0.89559792023173379</v>
      </c>
      <c r="J75" s="51">
        <f>J115/J$114</f>
        <v>0.99778403292652162</v>
      </c>
      <c r="K75" s="30"/>
      <c r="L75" s="30">
        <f>L115/L$114</f>
        <v>0.95866180829002445</v>
      </c>
      <c r="M75" s="30">
        <f>M115/M$114</f>
        <v>0.86530432646679678</v>
      </c>
      <c r="N75" s="30">
        <f>N115/N$114</f>
        <v>0.91091260741067004</v>
      </c>
    </row>
    <row r="76" spans="1:14" ht="11.25" customHeight="1" x14ac:dyDescent="0.2">
      <c r="A76" s="26"/>
      <c r="B76" s="39"/>
      <c r="C76" s="30"/>
      <c r="D76" s="30"/>
      <c r="E76" s="51"/>
      <c r="F76" s="30"/>
      <c r="G76" s="30"/>
      <c r="H76" s="30"/>
      <c r="I76" s="30"/>
      <c r="J76" s="51"/>
      <c r="K76" s="30"/>
      <c r="L76" s="30"/>
      <c r="M76" s="30"/>
      <c r="N76" s="30"/>
    </row>
    <row r="77" spans="1:14" ht="11.25" customHeight="1" x14ac:dyDescent="0.2">
      <c r="A77" s="32" t="s">
        <v>293</v>
      </c>
      <c r="B77" s="39"/>
      <c r="C77" s="30"/>
      <c r="D77" s="30"/>
      <c r="E77" s="51"/>
      <c r="F77" s="30"/>
      <c r="G77" s="30"/>
      <c r="H77" s="30"/>
      <c r="I77" s="30"/>
      <c r="J77" s="51"/>
      <c r="K77" s="30"/>
      <c r="L77" s="30"/>
      <c r="M77" s="30"/>
      <c r="N77" s="30"/>
    </row>
    <row r="78" spans="1:14" ht="11.25" customHeight="1" x14ac:dyDescent="0.2">
      <c r="A78" s="26" t="s">
        <v>70</v>
      </c>
      <c r="B78" s="39">
        <f t="shared" ref="B78:D78" si="79">B213/B$114</f>
        <v>0.3654843812425122</v>
      </c>
      <c r="C78" s="30">
        <f t="shared" si="79"/>
        <v>0.39725023269040227</v>
      </c>
      <c r="D78" s="30">
        <f t="shared" si="79"/>
        <v>0.40072767133075432</v>
      </c>
      <c r="E78" s="51">
        <f t="shared" ref="E78:G82" si="80">E213/E$114</f>
        <v>0.40905055481125063</v>
      </c>
      <c r="F78" s="30">
        <f t="shared" si="80"/>
        <v>0.42231733429906698</v>
      </c>
      <c r="G78" s="30">
        <f t="shared" si="80"/>
        <v>0.36488554124582856</v>
      </c>
      <c r="H78" s="30">
        <f t="shared" ref="H78:N78" si="81">H213/H$114</f>
        <v>0.44299012968098833</v>
      </c>
      <c r="I78" s="30">
        <f t="shared" si="81"/>
        <v>0.38168794130646749</v>
      </c>
      <c r="J78" s="51">
        <f>J213/J$114</f>
        <v>0.42177788191761195</v>
      </c>
      <c r="K78" s="30"/>
      <c r="L78" s="30">
        <f t="shared" ref="L78:M82" si="82">L213/L$114</f>
        <v>0.37572061917624672</v>
      </c>
      <c r="M78" s="30">
        <f t="shared" si="82"/>
        <v>0.37463533131749083</v>
      </c>
      <c r="N78" s="30">
        <f t="shared" si="81"/>
        <v>0.39745159667902902</v>
      </c>
    </row>
    <row r="79" spans="1:14" ht="11.25" customHeight="1" x14ac:dyDescent="0.2">
      <c r="A79" s="363" t="s">
        <v>71</v>
      </c>
      <c r="B79" s="275">
        <f t="shared" ref="B79:D79" si="83">B214/B$114</f>
        <v>9.1735245818078071E-2</v>
      </c>
      <c r="C79" s="316">
        <f t="shared" si="83"/>
        <v>0.13533614228205745</v>
      </c>
      <c r="D79" s="60">
        <f t="shared" si="83"/>
        <v>0.11427325050842917</v>
      </c>
      <c r="E79" s="317">
        <f t="shared" si="80"/>
        <v>0.14257942430599152</v>
      </c>
      <c r="F79" s="316">
        <f t="shared" si="80"/>
        <v>0.2082446400800137</v>
      </c>
      <c r="G79" s="316">
        <f t="shared" si="80"/>
        <v>0.10978735348136791</v>
      </c>
      <c r="H79" s="316">
        <f t="shared" ref="H79:N79" si="84">H214/H$114</f>
        <v>0.11624763281710018</v>
      </c>
      <c r="I79" s="316">
        <f t="shared" si="84"/>
        <v>0.10819269305154616</v>
      </c>
      <c r="J79" s="59">
        <f>J214/J$114</f>
        <v>0.13113567208247789</v>
      </c>
      <c r="K79" s="60"/>
      <c r="L79" s="60">
        <f t="shared" si="82"/>
        <v>0.12440759052119885</v>
      </c>
      <c r="M79" s="60">
        <f t="shared" si="82"/>
        <v>8.9326424200613291E-2</v>
      </c>
      <c r="N79" s="60">
        <f t="shared" si="84"/>
        <v>0.11060336518565604</v>
      </c>
    </row>
    <row r="80" spans="1:14" ht="11.25" customHeight="1" x14ac:dyDescent="0.2">
      <c r="A80" s="26" t="s">
        <v>72</v>
      </c>
      <c r="B80" s="39">
        <f t="shared" ref="B80:D80" si="85">B215/B$114</f>
        <v>6.2157647631421627E-2</v>
      </c>
      <c r="C80" s="30">
        <f t="shared" si="85"/>
        <v>7.003771487433573E-2</v>
      </c>
      <c r="D80" s="30">
        <f t="shared" si="85"/>
        <v>7.6583660986613275E-2</v>
      </c>
      <c r="E80" s="51">
        <f t="shared" si="80"/>
        <v>9.4312076940366626E-2</v>
      </c>
      <c r="F80" s="30">
        <f t="shared" si="80"/>
        <v>5.3799509359247918E-2</v>
      </c>
      <c r="G80" s="30">
        <f t="shared" si="80"/>
        <v>5.1849542449453272E-2</v>
      </c>
      <c r="H80" s="30">
        <f t="shared" ref="H80:N80" si="86">H215/H$114</f>
        <v>5.4769663151885792E-2</v>
      </c>
      <c r="I80" s="30">
        <f t="shared" si="86"/>
        <v>8.9387025477708437E-2</v>
      </c>
      <c r="J80" s="51">
        <f>J215/J$114</f>
        <v>4.8747757102197795E-2</v>
      </c>
      <c r="K80" s="30"/>
      <c r="L80" s="30">
        <f t="shared" si="82"/>
        <v>9.8109155913272142E-2</v>
      </c>
      <c r="M80" s="30">
        <f t="shared" si="82"/>
        <v>7.570555263853232E-2</v>
      </c>
      <c r="N80" s="30">
        <f t="shared" si="86"/>
        <v>5.4196683052383773E-2</v>
      </c>
    </row>
    <row r="81" spans="1:14" ht="11.25" customHeight="1" x14ac:dyDescent="0.2">
      <c r="A81" s="363" t="s">
        <v>294</v>
      </c>
      <c r="B81" s="275">
        <f t="shared" ref="B81:D81" si="87">B216/B$114</f>
        <v>0.39602964883343389</v>
      </c>
      <c r="C81" s="316">
        <f t="shared" si="87"/>
        <v>0.25966585514282509</v>
      </c>
      <c r="D81" s="60">
        <f t="shared" si="87"/>
        <v>0.2673961115335623</v>
      </c>
      <c r="E81" s="317">
        <f t="shared" si="80"/>
        <v>0.28734930004494441</v>
      </c>
      <c r="F81" s="316">
        <f t="shared" si="80"/>
        <v>0.23518489839017212</v>
      </c>
      <c r="G81" s="316">
        <f t="shared" si="80"/>
        <v>0.26092007016024227</v>
      </c>
      <c r="H81" s="316">
        <f t="shared" ref="H81:N81" si="88">H216/H$114</f>
        <v>0.2919876838361789</v>
      </c>
      <c r="I81" s="316">
        <f t="shared" si="88"/>
        <v>0.25191030869443132</v>
      </c>
      <c r="J81" s="59">
        <f>J216/J$114</f>
        <v>0.20289175243876237</v>
      </c>
      <c r="K81" s="60"/>
      <c r="L81" s="60">
        <f t="shared" si="82"/>
        <v>0.24799044752416491</v>
      </c>
      <c r="M81" s="60">
        <f t="shared" si="82"/>
        <v>0.22966645127373223</v>
      </c>
      <c r="N81" s="60">
        <f t="shared" si="88"/>
        <v>0.25799022433964397</v>
      </c>
    </row>
    <row r="82" spans="1:14" ht="11.25" customHeight="1" x14ac:dyDescent="0.2">
      <c r="A82" s="26" t="s">
        <v>74</v>
      </c>
      <c r="B82" s="39">
        <f t="shared" ref="B82:D82" si="89">B217/B$114</f>
        <v>6.9338069694445644E-3</v>
      </c>
      <c r="C82" s="30">
        <f t="shared" si="89"/>
        <v>6.4492125716499064E-3</v>
      </c>
      <c r="D82" s="30">
        <f t="shared" si="89"/>
        <v>2.2782494173757942E-2</v>
      </c>
      <c r="E82" s="51">
        <f t="shared" si="80"/>
        <v>1.3212913077701271E-2</v>
      </c>
      <c r="F82" s="30">
        <f t="shared" si="80"/>
        <v>1.2339099081329396E-2</v>
      </c>
      <c r="G82" s="30">
        <f t="shared" si="80"/>
        <v>7.7538617857564876E-3</v>
      </c>
      <c r="H82" s="30">
        <f t="shared" ref="H82:N82" si="90">H217/H$114</f>
        <v>2.9109637203207795E-3</v>
      </c>
      <c r="I82" s="30">
        <f t="shared" si="90"/>
        <v>0</v>
      </c>
      <c r="J82" s="51">
        <f>J217/J$114</f>
        <v>5.2454024352348288E-3</v>
      </c>
      <c r="K82" s="30"/>
      <c r="L82" s="30">
        <f t="shared" si="82"/>
        <v>2.6068740185067017E-2</v>
      </c>
      <c r="M82" s="30">
        <f t="shared" si="82"/>
        <v>2.7469629449542256E-2</v>
      </c>
      <c r="N82" s="30">
        <f t="shared" si="90"/>
        <v>1.9360349618545644E-2</v>
      </c>
    </row>
    <row r="83" spans="1:14" ht="11.25" customHeight="1" x14ac:dyDescent="0.2">
      <c r="A83" s="363" t="s">
        <v>240</v>
      </c>
      <c r="B83" s="275">
        <f t="shared" ref="B83:D83" si="91">B227/B$114</f>
        <v>3.9923554748205477E-2</v>
      </c>
      <c r="C83" s="316">
        <f t="shared" si="91"/>
        <v>6.0079995761136581E-2</v>
      </c>
      <c r="D83" s="60">
        <f t="shared" si="91"/>
        <v>3.8389849152266307E-2</v>
      </c>
      <c r="E83" s="317">
        <f>E227/E$114</f>
        <v>5.8258565736004624E-2</v>
      </c>
      <c r="F83" s="316">
        <f>F227/F$114</f>
        <v>7.4160195576296314E-2</v>
      </c>
      <c r="G83" s="316">
        <f>G227/G$114</f>
        <v>5.4532880957718764E-2</v>
      </c>
      <c r="H83" s="316">
        <f t="shared" ref="H83:N83" si="92">H227/H$114</f>
        <v>4.2061189495203738E-2</v>
      </c>
      <c r="I83" s="316">
        <f t="shared" si="92"/>
        <v>6.1864127026760814E-2</v>
      </c>
      <c r="J83" s="59">
        <f>J227/J$114</f>
        <v>4.513257622409729E-2</v>
      </c>
      <c r="K83" s="60"/>
      <c r="L83" s="60">
        <f>L227/L$114</f>
        <v>1.0297451379347195E-2</v>
      </c>
      <c r="M83" s="60">
        <f>M227/M$114</f>
        <v>4.3090624593730226E-2</v>
      </c>
      <c r="N83" s="60">
        <f t="shared" si="92"/>
        <v>4.9989832556491913E-2</v>
      </c>
    </row>
    <row r="84" spans="1:14" ht="11.25" customHeight="1" x14ac:dyDescent="0.2">
      <c r="A84" s="26"/>
      <c r="B84" s="39"/>
      <c r="C84" s="30"/>
      <c r="D84" s="30"/>
      <c r="E84" s="51"/>
      <c r="F84" s="30"/>
      <c r="G84" s="30"/>
      <c r="H84" s="30"/>
      <c r="I84" s="30"/>
      <c r="J84" s="51"/>
      <c r="K84" s="30"/>
      <c r="L84" s="30"/>
      <c r="M84" s="30"/>
      <c r="N84" s="30"/>
    </row>
    <row r="85" spans="1:14" ht="11.25" customHeight="1" x14ac:dyDescent="0.2">
      <c r="A85" s="32" t="s">
        <v>293</v>
      </c>
      <c r="B85" s="39"/>
      <c r="C85" s="30"/>
      <c r="D85" s="30"/>
      <c r="E85" s="51"/>
      <c r="F85" s="30"/>
      <c r="G85" s="30"/>
      <c r="H85" s="30"/>
      <c r="I85" s="30"/>
      <c r="J85" s="51"/>
      <c r="K85" s="30"/>
      <c r="L85" s="30"/>
      <c r="M85" s="30"/>
      <c r="N85" s="30"/>
    </row>
    <row r="86" spans="1:14" ht="11.25" customHeight="1" x14ac:dyDescent="0.2">
      <c r="A86" s="26" t="s">
        <v>241</v>
      </c>
      <c r="B86" s="39">
        <f t="shared" ref="B86:N86" si="93">B230/B$114</f>
        <v>0.1657580921648541</v>
      </c>
      <c r="C86" s="30">
        <f t="shared" si="93"/>
        <v>0.29228327945318616</v>
      </c>
      <c r="D86" s="30">
        <f t="shared" si="93"/>
        <v>0.27306659260293964</v>
      </c>
      <c r="E86" s="51">
        <f t="shared" si="93"/>
        <v>0.41402434809334127</v>
      </c>
      <c r="F86" s="30">
        <f t="shared" si="93"/>
        <v>0.33276643322781935</v>
      </c>
      <c r="G86" s="30">
        <f t="shared" si="93"/>
        <v>0.24445329374744079</v>
      </c>
      <c r="H86" s="30">
        <f t="shared" si="93"/>
        <v>0.41742685079282343</v>
      </c>
      <c r="I86" s="30">
        <f t="shared" si="93"/>
        <v>0.20224110083742744</v>
      </c>
      <c r="J86" s="51">
        <f t="shared" si="93"/>
        <v>0.20114707653887798</v>
      </c>
      <c r="K86" s="30"/>
      <c r="L86" s="30">
        <f t="shared" si="93"/>
        <v>0.26917468551983503</v>
      </c>
      <c r="M86" s="30">
        <f t="shared" si="93"/>
        <v>0.25162029000514413</v>
      </c>
      <c r="N86" s="30">
        <f t="shared" si="93"/>
        <v>0.32974033577514439</v>
      </c>
    </row>
    <row r="87" spans="1:14" ht="11.25" customHeight="1" x14ac:dyDescent="0.2">
      <c r="A87" s="363" t="s">
        <v>242</v>
      </c>
      <c r="B87" s="275">
        <f t="shared" ref="B87:N87" si="94">B235/B$114</f>
        <v>6.9462685261055673E-2</v>
      </c>
      <c r="C87" s="316">
        <f t="shared" si="94"/>
        <v>9.9882590585154779E-2</v>
      </c>
      <c r="D87" s="60">
        <f t="shared" si="94"/>
        <v>0.11788507358464893</v>
      </c>
      <c r="E87" s="317">
        <f t="shared" si="94"/>
        <v>9.1764212617679308E-2</v>
      </c>
      <c r="F87" s="316">
        <f t="shared" si="94"/>
        <v>7.9658943745877384E-2</v>
      </c>
      <c r="G87" s="316">
        <f t="shared" si="94"/>
        <v>7.7736342948425671E-2</v>
      </c>
      <c r="H87" s="316">
        <f t="shared" si="94"/>
        <v>8.3219386012908472E-2</v>
      </c>
      <c r="I87" s="316">
        <f t="shared" si="94"/>
        <v>0.13881955723260214</v>
      </c>
      <c r="J87" s="59">
        <f t="shared" si="94"/>
        <v>9.9402433114780475E-2</v>
      </c>
      <c r="K87" s="60"/>
      <c r="L87" s="60">
        <f t="shared" si="94"/>
        <v>0.11080389897771649</v>
      </c>
      <c r="M87" s="60">
        <f t="shared" si="94"/>
        <v>0.1682857578347155</v>
      </c>
      <c r="N87" s="60">
        <f t="shared" si="94"/>
        <v>0.10253454518269318</v>
      </c>
    </row>
    <row r="88" spans="1:14" ht="11.25" customHeight="1" x14ac:dyDescent="0.2">
      <c r="A88" s="26" t="s">
        <v>243</v>
      </c>
      <c r="B88" s="39">
        <f t="shared" ref="B88:N88" si="95">B240/B$114</f>
        <v>6.8971782983297245E-2</v>
      </c>
      <c r="C88" s="30">
        <f t="shared" si="95"/>
        <v>7.427726929897889E-2</v>
      </c>
      <c r="D88" s="30">
        <f t="shared" si="95"/>
        <v>5.910611112772881E-2</v>
      </c>
      <c r="E88" s="51">
        <f t="shared" si="95"/>
        <v>7.9374560438229547E-2</v>
      </c>
      <c r="F88" s="30">
        <f t="shared" si="95"/>
        <v>3.9899942674638381E-2</v>
      </c>
      <c r="G88" s="30">
        <f t="shared" si="95"/>
        <v>0.14374836084898254</v>
      </c>
      <c r="H88" s="30">
        <f t="shared" si="95"/>
        <v>5.0713390233477172E-2</v>
      </c>
      <c r="I88" s="30">
        <f t="shared" si="95"/>
        <v>5.4520757804269959E-2</v>
      </c>
      <c r="J88" s="51">
        <f t="shared" si="95"/>
        <v>4.8398124240147548E-2</v>
      </c>
      <c r="K88" s="30"/>
      <c r="L88" s="30">
        <f t="shared" si="95"/>
        <v>5.00326436290583E-2</v>
      </c>
      <c r="M88" s="30">
        <f t="shared" si="95"/>
        <v>2.9922176671219203E-2</v>
      </c>
      <c r="N88" s="30">
        <f t="shared" si="95"/>
        <v>4.0761223540621519E-2</v>
      </c>
    </row>
    <row r="89" spans="1:14" ht="11.25" customHeight="1" x14ac:dyDescent="0.2">
      <c r="A89" s="363" t="s">
        <v>280</v>
      </c>
      <c r="B89" s="275">
        <f t="shared" ref="B89:N89" si="96">B245/B$114</f>
        <v>4.7920053121215569E-2</v>
      </c>
      <c r="C89" s="316">
        <f t="shared" si="96"/>
        <v>8.7522256797154724E-2</v>
      </c>
      <c r="D89" s="60">
        <f t="shared" si="96"/>
        <v>7.1405947522417496E-2</v>
      </c>
      <c r="E89" s="317">
        <f t="shared" si="96"/>
        <v>0.13070807830431647</v>
      </c>
      <c r="F89" s="316">
        <f t="shared" si="96"/>
        <v>0.10179809453378591</v>
      </c>
      <c r="G89" s="316">
        <f t="shared" si="96"/>
        <v>6.3115099758755483E-2</v>
      </c>
      <c r="H89" s="316">
        <f t="shared" si="96"/>
        <v>0.10075980230641293</v>
      </c>
      <c r="I89" s="316">
        <f t="shared" si="96"/>
        <v>7.2330233089728357E-2</v>
      </c>
      <c r="J89" s="59">
        <f t="shared" si="96"/>
        <v>5.1486661885075329E-2</v>
      </c>
      <c r="K89" s="60"/>
      <c r="L89" s="60">
        <f t="shared" si="96"/>
        <v>9.6725006426388552E-2</v>
      </c>
      <c r="M89" s="60">
        <f t="shared" si="96"/>
        <v>6.3034094055921322E-2</v>
      </c>
      <c r="N89" s="60">
        <f t="shared" si="96"/>
        <v>5.8214461179470676E-2</v>
      </c>
    </row>
    <row r="90" spans="1:14" ht="11.25" customHeight="1" x14ac:dyDescent="0.2">
      <c r="A90" s="26" t="s">
        <v>244</v>
      </c>
      <c r="B90" s="39">
        <f t="shared" ref="B90:N90" si="97">B250/B$114</f>
        <v>0.48156263206779232</v>
      </c>
      <c r="C90" s="30">
        <f t="shared" si="97"/>
        <v>0.13922040296624463</v>
      </c>
      <c r="D90" s="30">
        <f t="shared" si="97"/>
        <v>0.16072638881850645</v>
      </c>
      <c r="E90" s="51">
        <f t="shared" si="97"/>
        <v>7.086433145485814E-2</v>
      </c>
      <c r="F90" s="30">
        <f t="shared" si="97"/>
        <v>7.0177316213888272E-2</v>
      </c>
      <c r="G90" s="30">
        <f t="shared" si="97"/>
        <v>0.18391272804493861</v>
      </c>
      <c r="H90" s="30">
        <f t="shared" si="97"/>
        <v>8.9096547185378863E-2</v>
      </c>
      <c r="I90" s="30">
        <f t="shared" si="97"/>
        <v>0.20101646307218798</v>
      </c>
      <c r="J90" s="51">
        <f t="shared" si="97"/>
        <v>0.21728604654663675</v>
      </c>
      <c r="K90" s="30"/>
      <c r="L90" s="30">
        <f t="shared" si="97"/>
        <v>0.17592530622516325</v>
      </c>
      <c r="M90" s="30">
        <f t="shared" si="97"/>
        <v>0.13991703225676289</v>
      </c>
      <c r="N90" s="30">
        <f t="shared" si="97"/>
        <v>4.4636679430979695E-2</v>
      </c>
    </row>
    <row r="91" spans="1:14" ht="11.25" customHeight="1" x14ac:dyDescent="0.2">
      <c r="A91" s="26"/>
      <c r="B91" s="39"/>
      <c r="C91" s="30"/>
      <c r="D91" s="30"/>
      <c r="E91" s="51"/>
      <c r="F91" s="30"/>
      <c r="G91" s="30"/>
      <c r="H91" s="30"/>
      <c r="I91" s="30"/>
      <c r="J91" s="51"/>
      <c r="K91" s="30"/>
      <c r="L91" s="30"/>
      <c r="M91" s="30"/>
      <c r="N91" s="30"/>
    </row>
    <row r="92" spans="1:14" ht="13" customHeight="1" x14ac:dyDescent="0.25">
      <c r="A92" s="31" t="s">
        <v>246</v>
      </c>
      <c r="B92" s="42"/>
      <c r="C92" s="27"/>
      <c r="D92" s="27"/>
      <c r="E92" s="53"/>
      <c r="F92" s="27"/>
      <c r="G92" s="27"/>
      <c r="H92" s="27"/>
      <c r="I92" s="27"/>
      <c r="J92" s="53"/>
      <c r="K92" s="27"/>
      <c r="L92" s="27"/>
      <c r="M92" s="27"/>
      <c r="N92" s="27"/>
    </row>
    <row r="93" spans="1:14" ht="11.25" customHeight="1" x14ac:dyDescent="0.2">
      <c r="A93" s="25"/>
      <c r="B93" s="42"/>
      <c r="C93" s="27"/>
      <c r="D93" s="27"/>
      <c r="E93" s="53"/>
      <c r="F93" s="27"/>
      <c r="G93" s="27"/>
      <c r="H93" s="27"/>
      <c r="I93" s="27"/>
      <c r="J93" s="53"/>
      <c r="K93" s="27"/>
      <c r="L93" s="27"/>
      <c r="M93" s="27"/>
      <c r="N93" s="27"/>
    </row>
    <row r="94" spans="1:14" ht="11.25" customHeight="1" x14ac:dyDescent="0.2">
      <c r="A94" s="32" t="s">
        <v>295</v>
      </c>
      <c r="B94" s="38">
        <f>SUM(B95:B99)</f>
        <v>0.96562221194817865</v>
      </c>
      <c r="C94" s="28">
        <f t="shared" ref="C94:D94" si="98">SUM(C95:C99)</f>
        <v>0.93648145511656833</v>
      </c>
      <c r="D94" s="28">
        <f t="shared" si="98"/>
        <v>0.93869752098159176</v>
      </c>
      <c r="E94" s="50">
        <f>SUM(E95:E99)</f>
        <v>0.94804807682630099</v>
      </c>
      <c r="F94" s="28">
        <f t="shared" ref="F94" si="99">SUM(F95:F99)</f>
        <v>0.96036772258775605</v>
      </c>
      <c r="G94" s="28">
        <f>SUM(G95:G99)</f>
        <v>0.91480311437256834</v>
      </c>
      <c r="H94" s="28">
        <f t="shared" ref="H94:N94" si="100">SUM(H95:H99)</f>
        <v>0.93775051402924059</v>
      </c>
      <c r="I94" s="28">
        <f t="shared" si="100"/>
        <v>0.92807045411080025</v>
      </c>
      <c r="J94" s="50">
        <f>SUM(J95:J99)</f>
        <v>0.94406020200738261</v>
      </c>
      <c r="K94" s="28">
        <f t="shared" si="100"/>
        <v>0.93821025191181839</v>
      </c>
      <c r="L94" s="28">
        <f>SUM(L95:L99)</f>
        <v>0.95938435030047009</v>
      </c>
      <c r="M94" s="28">
        <f>SUM(M95:M99)</f>
        <v>0.92083601631048329</v>
      </c>
      <c r="N94" s="28">
        <f t="shared" si="100"/>
        <v>0.92171544453850929</v>
      </c>
    </row>
    <row r="95" spans="1:14" ht="11.25" customHeight="1" x14ac:dyDescent="0.2">
      <c r="A95" s="363" t="s">
        <v>70</v>
      </c>
      <c r="B95" s="275">
        <f>B213/B$212</f>
        <v>0.38263499049699745</v>
      </c>
      <c r="C95" s="316">
        <f t="shared" ref="C95:D99" si="101">C213/C$212</f>
        <v>0.42822689954443049</v>
      </c>
      <c r="D95" s="60">
        <f t="shared" si="101"/>
        <v>0.42660214960059806</v>
      </c>
      <c r="E95" s="317">
        <f>E213/E$212</f>
        <v>0.40971774184325854</v>
      </c>
      <c r="F95" s="316">
        <f t="shared" ref="F95:F99" si="102">F213/F$212</f>
        <v>0.43522508369116192</v>
      </c>
      <c r="G95" s="316">
        <f>G213/G$212</f>
        <v>0.41976855338196373</v>
      </c>
      <c r="H95" s="316">
        <f t="shared" ref="H95:N95" si="103">H213/H$212</f>
        <v>0.45704857087455958</v>
      </c>
      <c r="I95" s="316">
        <f t="shared" si="103"/>
        <v>0.42618225509914837</v>
      </c>
      <c r="J95" s="59">
        <f>J213/J$212</f>
        <v>0.49170717053080665</v>
      </c>
      <c r="K95" s="60">
        <f t="shared" si="103"/>
        <v>0.38984130646926191</v>
      </c>
      <c r="L95" s="60">
        <f t="shared" ref="L95:M99" si="104">L213/L$212</f>
        <v>0.41323157904383068</v>
      </c>
      <c r="M95" s="60">
        <f t="shared" si="104"/>
        <v>0.43295210697396908</v>
      </c>
      <c r="N95" s="60">
        <f t="shared" si="103"/>
        <v>0.43632242373811436</v>
      </c>
    </row>
    <row r="96" spans="1:14" ht="11.25" customHeight="1" x14ac:dyDescent="0.2">
      <c r="A96" s="26" t="s">
        <v>71</v>
      </c>
      <c r="B96" s="39">
        <f t="shared" ref="B96:B99" si="105">B214/B$212</f>
        <v>9.6039986147996734E-2</v>
      </c>
      <c r="C96" s="30">
        <f t="shared" si="101"/>
        <v>0.14588934589980812</v>
      </c>
      <c r="D96" s="30">
        <f t="shared" si="101"/>
        <v>0.12165172958197508</v>
      </c>
      <c r="E96" s="51">
        <f>E214/E$212</f>
        <v>0.14281198026224001</v>
      </c>
      <c r="F96" s="30">
        <f t="shared" si="102"/>
        <v>0.21460945016023722</v>
      </c>
      <c r="G96" s="30">
        <f>G214/G$212</f>
        <v>0.12630064319117484</v>
      </c>
      <c r="H96" s="30">
        <f t="shared" ref="H96:N96" si="106">H214/H$212</f>
        <v>0.11993679065686502</v>
      </c>
      <c r="I96" s="30">
        <f t="shared" si="106"/>
        <v>0.12080498470066967</v>
      </c>
      <c r="J96" s="51">
        <f>J214/J$212</f>
        <v>0.15287750505591038</v>
      </c>
      <c r="K96" s="30">
        <f t="shared" si="106"/>
        <v>0.10251096873754752</v>
      </c>
      <c r="L96" s="30">
        <f t="shared" si="104"/>
        <v>0.1368281176285345</v>
      </c>
      <c r="M96" s="30">
        <f t="shared" si="104"/>
        <v>0.10323122336086102</v>
      </c>
      <c r="N96" s="30">
        <f t="shared" si="106"/>
        <v>0.12142039124922586</v>
      </c>
    </row>
    <row r="97" spans="1:14" ht="11.25" customHeight="1" x14ac:dyDescent="0.2">
      <c r="A97" s="363" t="s">
        <v>72</v>
      </c>
      <c r="B97" s="275">
        <f t="shared" si="105"/>
        <v>6.507443855715242E-2</v>
      </c>
      <c r="C97" s="316">
        <f t="shared" si="101"/>
        <v>7.5499096095402354E-2</v>
      </c>
      <c r="D97" s="60">
        <f t="shared" si="101"/>
        <v>8.1528570993558244E-2</v>
      </c>
      <c r="E97" s="317">
        <f>E215/E$212</f>
        <v>9.4465905835001363E-2</v>
      </c>
      <c r="F97" s="316">
        <f t="shared" si="102"/>
        <v>5.5443842962980779E-2</v>
      </c>
      <c r="G97" s="316">
        <f>G215/G$212</f>
        <v>5.964831424454952E-2</v>
      </c>
      <c r="H97" s="316">
        <f t="shared" ref="H97:N97" si="107">H215/H$212</f>
        <v>5.6507796886754731E-2</v>
      </c>
      <c r="I97" s="316">
        <f t="shared" si="107"/>
        <v>9.9807093628109106E-2</v>
      </c>
      <c r="J97" s="59">
        <f>J215/J$212</f>
        <v>5.6829963689577309E-2</v>
      </c>
      <c r="K97" s="60">
        <f t="shared" si="107"/>
        <v>7.5608169192420333E-2</v>
      </c>
      <c r="L97" s="60">
        <f t="shared" si="104"/>
        <v>0.10790411637664495</v>
      </c>
      <c r="M97" s="60">
        <f t="shared" si="104"/>
        <v>8.7490089120035475E-2</v>
      </c>
      <c r="N97" s="60">
        <f t="shared" si="107"/>
        <v>5.9497126959787573E-2</v>
      </c>
    </row>
    <row r="98" spans="1:14" ht="11.25" customHeight="1" x14ac:dyDescent="0.2">
      <c r="A98" s="26" t="s">
        <v>73</v>
      </c>
      <c r="B98" s="39">
        <f t="shared" si="105"/>
        <v>0.41461361605316144</v>
      </c>
      <c r="C98" s="30">
        <f t="shared" si="101"/>
        <v>0.27991400612224665</v>
      </c>
      <c r="D98" s="30">
        <f t="shared" si="101"/>
        <v>0.28466153983388365</v>
      </c>
      <c r="E98" s="51">
        <f>E216/E$212</f>
        <v>0.28781798472069309</v>
      </c>
      <c r="F98" s="30">
        <f t="shared" si="102"/>
        <v>0.24237311322929092</v>
      </c>
      <c r="G98" s="30">
        <f>G216/G$212</f>
        <v>0.30016547113796466</v>
      </c>
      <c r="H98" s="30">
        <f t="shared" ref="H98:N98" si="108">H216/H$212</f>
        <v>0.30125401147515823</v>
      </c>
      <c r="I98" s="30">
        <f t="shared" si="108"/>
        <v>0.28127612068287317</v>
      </c>
      <c r="J98" s="51">
        <f>J216/J$212</f>
        <v>0.23653049103031917</v>
      </c>
      <c r="K98" s="30">
        <f t="shared" si="108"/>
        <v>0.34436610691058045</v>
      </c>
      <c r="L98" s="30">
        <f t="shared" si="104"/>
        <v>0.27274916251036446</v>
      </c>
      <c r="M98" s="30">
        <f t="shared" si="104"/>
        <v>0.26541696863056763</v>
      </c>
      <c r="N98" s="30">
        <f t="shared" si="108"/>
        <v>0.28322170781344042</v>
      </c>
    </row>
    <row r="99" spans="1:14" ht="11.25" customHeight="1" x14ac:dyDescent="0.2">
      <c r="A99" s="363" t="s">
        <v>74</v>
      </c>
      <c r="B99" s="275">
        <f t="shared" si="105"/>
        <v>7.259180692870691E-3</v>
      </c>
      <c r="C99" s="316">
        <f t="shared" si="101"/>
        <v>6.9521074546807357E-3</v>
      </c>
      <c r="D99" s="60">
        <f t="shared" si="101"/>
        <v>2.4253530971576651E-2</v>
      </c>
      <c r="E99" s="317">
        <f>E217/E$212</f>
        <v>1.3234464165107955E-2</v>
      </c>
      <c r="F99" s="316">
        <f t="shared" si="102"/>
        <v>1.271623254408525E-2</v>
      </c>
      <c r="G99" s="316">
        <f>G217/G$212</f>
        <v>8.920132416915548E-3</v>
      </c>
      <c r="H99" s="316">
        <f t="shared" ref="H99:N99" si="109">H217/H$212</f>
        <v>3.003344135902994E-3</v>
      </c>
      <c r="I99" s="316">
        <f t="shared" si="109"/>
        <v>0</v>
      </c>
      <c r="J99" s="59">
        <f>J217/J$212</f>
        <v>6.1150717007691013E-3</v>
      </c>
      <c r="K99" s="60">
        <f t="shared" si="109"/>
        <v>2.5883700602008196E-2</v>
      </c>
      <c r="L99" s="60">
        <f t="shared" si="104"/>
        <v>2.8671374741095511E-2</v>
      </c>
      <c r="M99" s="60">
        <f t="shared" si="104"/>
        <v>3.1745628225050039E-2</v>
      </c>
      <c r="N99" s="60">
        <f t="shared" si="109"/>
        <v>2.1253794777941138E-2</v>
      </c>
    </row>
    <row r="100" spans="1:14" ht="11.25" customHeight="1" x14ac:dyDescent="0.2">
      <c r="B100" s="42"/>
      <c r="C100" s="27"/>
      <c r="D100" s="27"/>
      <c r="E100" s="53"/>
      <c r="F100" s="27"/>
      <c r="G100" s="27"/>
      <c r="H100" s="27"/>
      <c r="I100" s="27"/>
      <c r="J100" s="53"/>
      <c r="K100" s="27"/>
      <c r="L100" s="27"/>
      <c r="M100" s="27"/>
      <c r="N100" s="27"/>
    </row>
    <row r="101" spans="1:14" ht="11.25" customHeight="1" x14ac:dyDescent="0.2">
      <c r="A101" s="32" t="s">
        <v>296</v>
      </c>
      <c r="B101" s="38">
        <f>SUM(B102:B110)</f>
        <v>1</v>
      </c>
      <c r="C101" s="28">
        <f t="shared" ref="C101:D101" si="110">SUM(C102:C110)</f>
        <v>0.99999999999999989</v>
      </c>
      <c r="D101" s="28">
        <f t="shared" si="110"/>
        <v>0.99980413661557821</v>
      </c>
      <c r="E101" s="50">
        <f>SUM(E102:E110)</f>
        <v>0.99999999999999989</v>
      </c>
      <c r="F101" s="28">
        <f t="shared" ref="F101" si="111">SUM(F102:F110)</f>
        <v>0.99999999999999989</v>
      </c>
      <c r="G101" s="28">
        <f>SUM(G102:G110)</f>
        <v>1</v>
      </c>
      <c r="H101" s="28">
        <f t="shared" ref="H101:N101" si="112">SUM(H102:H110)</f>
        <v>1</v>
      </c>
      <c r="I101" s="28">
        <f t="shared" si="112"/>
        <v>0.99999999999999989</v>
      </c>
      <c r="J101" s="50">
        <f>SUM(J102:J110)</f>
        <v>1</v>
      </c>
      <c r="K101" s="28">
        <f t="shared" si="112"/>
        <v>0.99919421529878227</v>
      </c>
      <c r="L101" s="28">
        <f>SUM(L102:L110)</f>
        <v>1</v>
      </c>
      <c r="M101" s="28">
        <f>SUM(M102:M110)</f>
        <v>1</v>
      </c>
      <c r="N101" s="28">
        <f t="shared" si="112"/>
        <v>1</v>
      </c>
    </row>
    <row r="102" spans="1:14" ht="11.25" customHeight="1" x14ac:dyDescent="0.2">
      <c r="A102" s="363" t="s">
        <v>241</v>
      </c>
      <c r="B102" s="275">
        <f t="shared" ref="B102:N102" si="113">B230/(B$212-B227)</f>
        <v>0.18110609682890955</v>
      </c>
      <c r="C102" s="44">
        <f t="shared" si="113"/>
        <v>0.33689375182366654</v>
      </c>
      <c r="D102" s="60">
        <f t="shared" si="113"/>
        <v>0.30308481894767247</v>
      </c>
      <c r="E102" s="317">
        <f t="shared" si="113"/>
        <v>0.44039847961255407</v>
      </c>
      <c r="F102" s="316">
        <f t="shared" si="113"/>
        <v>0.37131561740394176</v>
      </c>
      <c r="G102" s="316">
        <f t="shared" si="113"/>
        <v>0.30004532144276796</v>
      </c>
      <c r="H102" s="316">
        <f t="shared" si="113"/>
        <v>0.45021141423257471</v>
      </c>
      <c r="I102" s="316">
        <f t="shared" si="113"/>
        <v>0.24257275222105168</v>
      </c>
      <c r="J102" s="59">
        <f t="shared" si="113"/>
        <v>0.24751991286866457</v>
      </c>
      <c r="K102" s="60">
        <f t="shared" si="113"/>
        <v>0.29590717290293839</v>
      </c>
      <c r="L102" s="60">
        <f t="shared" si="113"/>
        <v>0.2994396899521749</v>
      </c>
      <c r="M102" s="60">
        <f t="shared" si="113"/>
        <v>0.30602784827342772</v>
      </c>
      <c r="N102" s="60">
        <f t="shared" si="113"/>
        <v>0.38300802976317516</v>
      </c>
    </row>
    <row r="103" spans="1:14" ht="11.25" customHeight="1" x14ac:dyDescent="0.2">
      <c r="A103" s="26" t="s">
        <v>242</v>
      </c>
      <c r="B103" s="39">
        <f t="shared" ref="B103:N103" si="114">B235/(B$212-B227)</f>
        <v>7.5894429276932726E-2</v>
      </c>
      <c r="C103" s="30">
        <f t="shared" si="114"/>
        <v>0.11512742277646978</v>
      </c>
      <c r="D103" s="30">
        <f t="shared" si="114"/>
        <v>0.13084418655338556</v>
      </c>
      <c r="E103" s="51">
        <f t="shared" si="114"/>
        <v>9.7609765961295822E-2</v>
      </c>
      <c r="F103" s="30">
        <f t="shared" si="114"/>
        <v>8.8886999784909632E-2</v>
      </c>
      <c r="G103" s="30">
        <f t="shared" si="114"/>
        <v>9.5414652223272889E-2</v>
      </c>
      <c r="H103" s="30">
        <f t="shared" si="114"/>
        <v>8.975540839617259E-2</v>
      </c>
      <c r="I103" s="30">
        <f t="shared" si="114"/>
        <v>0.16650345513639681</v>
      </c>
      <c r="J103" s="51">
        <f t="shared" si="114"/>
        <v>0.12231886243073589</v>
      </c>
      <c r="K103" s="30">
        <f t="shared" si="114"/>
        <v>8.6627036328215862E-2</v>
      </c>
      <c r="L103" s="30">
        <f t="shared" si="114"/>
        <v>0.12326227888519117</v>
      </c>
      <c r="M103" s="30">
        <f t="shared" si="114"/>
        <v>0.20467398858879085</v>
      </c>
      <c r="N103" s="30">
        <f t="shared" si="114"/>
        <v>0.11909842343299645</v>
      </c>
    </row>
    <row r="104" spans="1:14" ht="11.25" customHeight="1" x14ac:dyDescent="0.2">
      <c r="A104" s="363" t="s">
        <v>243</v>
      </c>
      <c r="B104" s="275">
        <f t="shared" ref="B104:N104" si="115">B240/(B$212-B227)</f>
        <v>7.5358072986340105E-2</v>
      </c>
      <c r="C104" s="44">
        <f t="shared" si="115"/>
        <v>8.5614024778169928E-2</v>
      </c>
      <c r="D104" s="60">
        <f t="shared" si="115"/>
        <v>6.5603649348264667E-2</v>
      </c>
      <c r="E104" s="317">
        <f t="shared" si="115"/>
        <v>8.4430869580235865E-2</v>
      </c>
      <c r="F104" s="316">
        <f t="shared" si="115"/>
        <v>4.452213435383439E-2</v>
      </c>
      <c r="G104" s="316">
        <f t="shared" si="115"/>
        <v>0.17643870727454869</v>
      </c>
      <c r="H104" s="316">
        <f t="shared" si="115"/>
        <v>5.4696402721045874E-2</v>
      </c>
      <c r="I104" s="316">
        <f t="shared" si="115"/>
        <v>6.5393484405478652E-2</v>
      </c>
      <c r="J104" s="59">
        <f t="shared" si="115"/>
        <v>5.9555921473274355E-2</v>
      </c>
      <c r="K104" s="60">
        <f t="shared" si="115"/>
        <v>0.11534195093274038</v>
      </c>
      <c r="L104" s="60">
        <f t="shared" si="115"/>
        <v>5.5658128723508421E-2</v>
      </c>
      <c r="M104" s="60">
        <f t="shared" si="115"/>
        <v>3.6392213609496127E-2</v>
      </c>
      <c r="N104" s="60">
        <f t="shared" si="115"/>
        <v>4.7345969616758708E-2</v>
      </c>
    </row>
    <row r="105" spans="1:14" ht="11.25" customHeight="1" x14ac:dyDescent="0.2">
      <c r="A105" s="26" t="s">
        <v>280</v>
      </c>
      <c r="B105" s="39">
        <f t="shared" ref="B105:N105" si="116">B245/(B$212-B227)</f>
        <v>5.2357104665430587E-2</v>
      </c>
      <c r="C105" s="30">
        <f t="shared" si="116"/>
        <v>0.10088056188376819</v>
      </c>
      <c r="D105" s="30">
        <f t="shared" si="116"/>
        <v>7.9255607470402528E-2</v>
      </c>
      <c r="E105" s="51">
        <f t="shared" si="116"/>
        <v>0.13903442931168383</v>
      </c>
      <c r="F105" s="30">
        <f t="shared" si="116"/>
        <v>0.11359085096326213</v>
      </c>
      <c r="G105" s="30">
        <f t="shared" si="116"/>
        <v>7.7468338039959075E-2</v>
      </c>
      <c r="H105" s="30">
        <f t="shared" si="116"/>
        <v>0.10867344304278931</v>
      </c>
      <c r="I105" s="30">
        <f t="shared" si="116"/>
        <v>8.6754589629481432E-2</v>
      </c>
      <c r="J105" s="51">
        <f t="shared" si="116"/>
        <v>6.3356496564488052E-2</v>
      </c>
      <c r="K105" s="30">
        <f t="shared" si="116"/>
        <v>6.6396924719853395E-2</v>
      </c>
      <c r="L105" s="30">
        <f t="shared" si="116"/>
        <v>0.10760040781325872</v>
      </c>
      <c r="M105" s="30">
        <f t="shared" si="116"/>
        <v>7.6663881801440154E-2</v>
      </c>
      <c r="N105" s="30">
        <f t="shared" si="116"/>
        <v>6.7618679491120395E-2</v>
      </c>
    </row>
    <row r="106" spans="1:14" ht="11.25" customHeight="1" x14ac:dyDescent="0.2">
      <c r="A106" s="363" t="s">
        <v>244</v>
      </c>
      <c r="B106" s="275">
        <f t="shared" ref="B106:N106" si="117">B250/(B$212-B227)</f>
        <v>0.52615186102477485</v>
      </c>
      <c r="C106" s="44">
        <f t="shared" si="117"/>
        <v>0.16046926794255112</v>
      </c>
      <c r="D106" s="60">
        <f t="shared" si="117"/>
        <v>0.17839505005287792</v>
      </c>
      <c r="E106" s="317">
        <f t="shared" si="117"/>
        <v>7.5378522966585745E-2</v>
      </c>
      <c r="F106" s="316">
        <f t="shared" si="117"/>
        <v>7.8306977194036065E-2</v>
      </c>
      <c r="G106" s="316">
        <f t="shared" si="117"/>
        <v>0.22573700177127468</v>
      </c>
      <c r="H106" s="316">
        <f t="shared" si="117"/>
        <v>9.6094159815984626E-2</v>
      </c>
      <c r="I106" s="316">
        <f t="shared" si="117"/>
        <v>0.24110389276588698</v>
      </c>
      <c r="J106" s="59">
        <f t="shared" si="117"/>
        <v>0.26737959225773256</v>
      </c>
      <c r="K106" s="60">
        <f t="shared" si="117"/>
        <v>0.1795744450059549</v>
      </c>
      <c r="L106" s="60">
        <f t="shared" si="117"/>
        <v>0.19570569590921835</v>
      </c>
      <c r="M106" s="60">
        <f t="shared" si="117"/>
        <v>0.17017112696859837</v>
      </c>
      <c r="N106" s="60">
        <f t="shared" si="117"/>
        <v>5.1847483577769436E-2</v>
      </c>
    </row>
    <row r="107" spans="1:14" ht="11.25" customHeight="1" x14ac:dyDescent="0.2">
      <c r="A107" s="26" t="s">
        <v>245</v>
      </c>
      <c r="B107" s="39">
        <f t="shared" ref="B107:N107" si="118">B255/(B$212-B227)</f>
        <v>6.3629702904313953E-2</v>
      </c>
      <c r="C107" s="30">
        <f t="shared" si="118"/>
        <v>3.5255396514229494E-2</v>
      </c>
      <c r="D107" s="30">
        <f t="shared" si="118"/>
        <v>4.8424309440827415E-2</v>
      </c>
      <c r="E107" s="51">
        <f t="shared" si="118"/>
        <v>2.5516048032470685E-2</v>
      </c>
      <c r="F107" s="30">
        <f t="shared" si="118"/>
        <v>6.0749903060005245E-2</v>
      </c>
      <c r="G107" s="30">
        <f t="shared" si="118"/>
        <v>2.670613975474723E-2</v>
      </c>
      <c r="H107" s="30">
        <f t="shared" si="118"/>
        <v>4.7575087807514869E-2</v>
      </c>
      <c r="I107" s="30">
        <f t="shared" si="118"/>
        <v>2.2268810081972353E-2</v>
      </c>
      <c r="J107" s="51">
        <f t="shared" si="118"/>
        <v>5.1776128515536222E-2</v>
      </c>
      <c r="K107" s="30">
        <f t="shared" si="118"/>
        <v>2.0059935054965176E-2</v>
      </c>
      <c r="L107" s="30">
        <f t="shared" si="118"/>
        <v>9.6247331923990875E-2</v>
      </c>
      <c r="M107" s="30">
        <f t="shared" si="118"/>
        <v>4.3837010704278777E-2</v>
      </c>
      <c r="N107" s="30">
        <f t="shared" si="118"/>
        <v>6.9549715387317544E-3</v>
      </c>
    </row>
    <row r="108" spans="1:14" ht="11.25" customHeight="1" x14ac:dyDescent="0.2">
      <c r="A108" s="363" t="s">
        <v>281</v>
      </c>
      <c r="B108" s="275">
        <f t="shared" ref="B108:N108" si="119">B260/(B$212-B227)</f>
        <v>2.4046170924126968E-2</v>
      </c>
      <c r="C108" s="44">
        <f t="shared" si="119"/>
        <v>0.12651844392117517</v>
      </c>
      <c r="D108" s="60">
        <f t="shared" si="119"/>
        <v>0.14724453840106647</v>
      </c>
      <c r="E108" s="317">
        <f t="shared" si="119"/>
        <v>0.14938650380470159</v>
      </c>
      <c r="F108" s="316">
        <f t="shared" si="119"/>
        <v>0.16874145180013017</v>
      </c>
      <c r="G108" s="316">
        <f t="shared" si="119"/>
        <v>7.1430458032539654E-2</v>
      </c>
      <c r="H108" s="316">
        <f t="shared" si="119"/>
        <v>0.15271095708305543</v>
      </c>
      <c r="I108" s="316">
        <f t="shared" si="119"/>
        <v>0.11272786100659929</v>
      </c>
      <c r="J108" s="59">
        <f t="shared" si="119"/>
        <v>0.12315239812541293</v>
      </c>
      <c r="K108" s="60">
        <f t="shared" si="119"/>
        <v>0.13153866660214486</v>
      </c>
      <c r="L108" s="60">
        <f t="shared" si="119"/>
        <v>0.1101615662032341</v>
      </c>
      <c r="M108" s="60">
        <f t="shared" si="119"/>
        <v>0.15126326397519332</v>
      </c>
      <c r="N108" s="60">
        <f t="shared" si="119"/>
        <v>0.27380503582523852</v>
      </c>
    </row>
    <row r="109" spans="1:14" ht="11.25" customHeight="1" x14ac:dyDescent="0.2">
      <c r="A109" s="26" t="s">
        <v>1</v>
      </c>
      <c r="B109" s="39">
        <f t="shared" ref="B109:N109" si="120">B265/(B$212-B227)</f>
        <v>1.4565613891712708E-3</v>
      </c>
      <c r="C109" s="30">
        <f t="shared" si="120"/>
        <v>3.9241130359969713E-2</v>
      </c>
      <c r="D109" s="30">
        <f t="shared" si="120"/>
        <v>4.6951976401081182E-2</v>
      </c>
      <c r="E109" s="51">
        <f t="shared" si="120"/>
        <v>-1.1754619269527613E-2</v>
      </c>
      <c r="F109" s="30">
        <f t="shared" si="120"/>
        <v>7.3886065439880605E-2</v>
      </c>
      <c r="G109" s="30">
        <f t="shared" si="120"/>
        <v>2.6759381460889822E-2</v>
      </c>
      <c r="H109" s="30">
        <f t="shared" si="120"/>
        <v>2.831269008625744E-4</v>
      </c>
      <c r="I109" s="30">
        <f t="shared" si="120"/>
        <v>6.2675154753132789E-2</v>
      </c>
      <c r="J109" s="51">
        <f t="shared" si="120"/>
        <v>6.4940687764155416E-2</v>
      </c>
      <c r="K109" s="30">
        <f t="shared" si="120"/>
        <v>0.10374808375196948</v>
      </c>
      <c r="L109" s="30">
        <f t="shared" si="120"/>
        <v>1.1924900589423458E-2</v>
      </c>
      <c r="M109" s="30">
        <f t="shared" si="120"/>
        <v>1.0970666078774664E-2</v>
      </c>
      <c r="N109" s="30">
        <f t="shared" si="120"/>
        <v>5.0321406754209576E-2</v>
      </c>
    </row>
    <row r="110" spans="1:14" ht="11.25" customHeight="1" x14ac:dyDescent="0.2">
      <c r="A110" s="26"/>
      <c r="B110" s="27"/>
      <c r="C110" s="27"/>
      <c r="D110" s="27"/>
      <c r="E110"/>
      <c r="J110"/>
    </row>
    <row r="111" spans="1:14" ht="15.5" x14ac:dyDescent="0.35">
      <c r="A111" s="2" t="s">
        <v>247</v>
      </c>
      <c r="B111" s="27"/>
      <c r="C111" s="27"/>
      <c r="D111" s="27"/>
      <c r="E111"/>
      <c r="J111"/>
    </row>
    <row r="112" spans="1:14" s="121" customFormat="1" ht="44.25" customHeight="1" x14ac:dyDescent="0.2">
      <c r="A112" s="377" t="s">
        <v>393</v>
      </c>
      <c r="B112" s="376"/>
      <c r="C112" s="376"/>
      <c r="D112" s="376"/>
      <c r="E112" s="376"/>
      <c r="F112" s="376"/>
      <c r="G112" s="376"/>
      <c r="H112" s="376"/>
      <c r="I112" s="376"/>
      <c r="J112" s="376"/>
      <c r="K112" s="376"/>
      <c r="L112" s="376"/>
      <c r="M112" s="376"/>
      <c r="N112" s="376"/>
    </row>
    <row r="113" spans="1:14" ht="11.25" customHeight="1" x14ac:dyDescent="0.2">
      <c r="A113" s="72" t="s">
        <v>208</v>
      </c>
      <c r="C113" s="71"/>
      <c r="D113" s="103"/>
      <c r="E113"/>
    </row>
    <row r="114" spans="1:14" x14ac:dyDescent="0.2">
      <c r="A114" s="1" t="s">
        <v>335</v>
      </c>
      <c r="B114" s="151">
        <v>655953363</v>
      </c>
      <c r="C114" s="152">
        <f>AVERAGE(E114:I114)</f>
        <v>566714177.79999995</v>
      </c>
      <c r="D114" s="125">
        <f>AVERAGE(J114:N114)</f>
        <v>1324416201.75</v>
      </c>
      <c r="E114" s="131">
        <v>373993227</v>
      </c>
      <c r="F114" s="131">
        <v>603760692</v>
      </c>
      <c r="G114" s="131">
        <v>636095295</v>
      </c>
      <c r="H114" s="131">
        <v>326593902</v>
      </c>
      <c r="I114" s="131">
        <v>893127773</v>
      </c>
      <c r="J114" s="231">
        <v>1096201306</v>
      </c>
      <c r="K114" s="131"/>
      <c r="L114" s="131">
        <v>1770029916</v>
      </c>
      <c r="M114" s="131">
        <v>1530302441</v>
      </c>
      <c r="N114" s="131">
        <v>901131144</v>
      </c>
    </row>
    <row r="115" spans="1:14" x14ac:dyDescent="0.2">
      <c r="A115" s="318" t="s">
        <v>66</v>
      </c>
      <c r="B115" s="276">
        <v>626551975</v>
      </c>
      <c r="C115" s="319">
        <f t="shared" ref="C115:C116" si="121">AVERAGE(E115:I115)</f>
        <v>525719751</v>
      </c>
      <c r="D115" s="153">
        <f t="shared" ref="D115:D116" si="122">AVERAGE(J115:N115)</f>
        <v>1233915320.75</v>
      </c>
      <c r="E115" s="324">
        <v>373384214</v>
      </c>
      <c r="F115" s="324">
        <v>585854574</v>
      </c>
      <c r="G115" s="324">
        <v>552928451</v>
      </c>
      <c r="H115" s="324">
        <v>316548140</v>
      </c>
      <c r="I115" s="324">
        <v>799883376</v>
      </c>
      <c r="J115" s="232">
        <v>1093772160</v>
      </c>
      <c r="K115" s="132"/>
      <c r="L115" s="132">
        <v>1696860080</v>
      </c>
      <c r="M115" s="132">
        <v>1324177323</v>
      </c>
      <c r="N115" s="132">
        <v>820851720</v>
      </c>
    </row>
    <row r="116" spans="1:14" x14ac:dyDescent="0.2">
      <c r="A116" s="1" t="s">
        <v>38</v>
      </c>
      <c r="B116" s="151">
        <v>436274062</v>
      </c>
      <c r="C116" s="152">
        <f t="shared" si="121"/>
        <v>803460650.79999995</v>
      </c>
      <c r="D116" s="125">
        <f t="shared" si="122"/>
        <v>1614840402.5</v>
      </c>
      <c r="E116" s="131">
        <v>311585556</v>
      </c>
      <c r="F116" s="131">
        <v>508154525</v>
      </c>
      <c r="G116" s="131">
        <v>932228409</v>
      </c>
      <c r="H116" s="131">
        <v>477886314</v>
      </c>
      <c r="I116" s="131">
        <v>1787448450</v>
      </c>
      <c r="J116" s="231">
        <v>535572838</v>
      </c>
      <c r="K116" s="131"/>
      <c r="L116" s="131">
        <v>2005651899</v>
      </c>
      <c r="M116" s="131">
        <v>2729022193</v>
      </c>
      <c r="N116" s="131">
        <v>1189114680</v>
      </c>
    </row>
    <row r="117" spans="1:14" x14ac:dyDescent="0.2">
      <c r="A117" s="3"/>
      <c r="B117" s="15"/>
      <c r="C117" s="100"/>
      <c r="D117" s="104"/>
      <c r="E117"/>
    </row>
    <row r="118" spans="1:14" ht="10.5" x14ac:dyDescent="0.25">
      <c r="A118" s="21" t="s">
        <v>209</v>
      </c>
      <c r="B118" s="45"/>
      <c r="C118" s="83"/>
      <c r="D118" s="105"/>
      <c r="E118"/>
    </row>
    <row r="119" spans="1:14" ht="10.5" x14ac:dyDescent="0.25">
      <c r="A119" s="97" t="s">
        <v>332</v>
      </c>
      <c r="B119" s="276">
        <v>655953363</v>
      </c>
      <c r="C119" s="321">
        <f t="shared" ref="C119" si="123">AVERAGE(E119:I119)</f>
        <v>566714177.79999995</v>
      </c>
      <c r="D119" s="154">
        <f t="shared" ref="D119" si="124">AVERAGE(J119:N119)</f>
        <v>1309163604.8</v>
      </c>
      <c r="E119" s="324">
        <v>373993227</v>
      </c>
      <c r="F119" s="324">
        <v>603760692</v>
      </c>
      <c r="G119" s="324">
        <v>636095295</v>
      </c>
      <c r="H119" s="324">
        <v>326593902</v>
      </c>
      <c r="I119" s="324">
        <v>893127773</v>
      </c>
      <c r="J119" s="232">
        <v>948979751</v>
      </c>
      <c r="K119" s="132">
        <v>1487505000</v>
      </c>
      <c r="L119" s="132">
        <v>1677899688</v>
      </c>
      <c r="M119" s="132">
        <v>1530302441</v>
      </c>
      <c r="N119" s="132">
        <v>901131144</v>
      </c>
    </row>
    <row r="120" spans="1:14" x14ac:dyDescent="0.2">
      <c r="A120" s="72" t="s">
        <v>5</v>
      </c>
      <c r="B120" s="45"/>
      <c r="C120" s="71"/>
      <c r="D120" s="103"/>
      <c r="E120"/>
    </row>
    <row r="121" spans="1:14" x14ac:dyDescent="0.2">
      <c r="A121" s="1" t="s">
        <v>255</v>
      </c>
      <c r="B121" s="146">
        <v>459954765</v>
      </c>
      <c r="C121" s="152">
        <f t="shared" ref="C121:C127" si="125">AVERAGE(E121:I121)</f>
        <v>288417305.39999998</v>
      </c>
      <c r="D121" s="125">
        <f t="shared" ref="D121:D127" si="126">AVERAGE(J121:N121)</f>
        <v>734206087.39999998</v>
      </c>
      <c r="E121" s="133">
        <v>223763275</v>
      </c>
      <c r="F121" s="133">
        <v>308130128</v>
      </c>
      <c r="G121" s="133">
        <v>272416631</v>
      </c>
      <c r="H121" s="133">
        <v>184365843</v>
      </c>
      <c r="I121" s="133">
        <v>453410650</v>
      </c>
      <c r="J121" s="233">
        <v>558683113</v>
      </c>
      <c r="K121" s="133">
        <v>778266000</v>
      </c>
      <c r="L121" s="133">
        <v>1127415937</v>
      </c>
      <c r="M121" s="133">
        <v>779256257</v>
      </c>
      <c r="N121" s="133">
        <v>427409130</v>
      </c>
    </row>
    <row r="122" spans="1:14" s="76" customFormat="1" x14ac:dyDescent="0.2">
      <c r="A122" s="320" t="s">
        <v>297</v>
      </c>
      <c r="B122" s="277">
        <f>B121-SUM(B123:B127)</f>
        <v>327766490</v>
      </c>
      <c r="C122" s="322">
        <f t="shared" si="125"/>
        <v>223740451.40000001</v>
      </c>
      <c r="D122" s="106">
        <f t="shared" si="126"/>
        <v>534610419</v>
      </c>
      <c r="E122" s="325">
        <f>E121-SUM(E123:E127)</f>
        <v>191199099</v>
      </c>
      <c r="F122" s="325">
        <f>F121-SUM(F123:F127)</f>
        <v>219840813</v>
      </c>
      <c r="G122" s="325">
        <f>G121-SUM(G123:G127)</f>
        <v>197702836</v>
      </c>
      <c r="H122" s="325">
        <f t="shared" ref="H122:K122" si="127">H121-SUM(H123:H127)</f>
        <v>143671229</v>
      </c>
      <c r="I122" s="325">
        <f>I121-SUM(I123:I127)</f>
        <v>366288280</v>
      </c>
      <c r="J122" s="234">
        <f>J121-SUM(J123:J127)</f>
        <v>443249888</v>
      </c>
      <c r="K122" s="61">
        <f t="shared" si="127"/>
        <v>552908000</v>
      </c>
      <c r="L122" s="61">
        <f>L121-SUM(L123:L127)</f>
        <v>757288781</v>
      </c>
      <c r="M122" s="61">
        <f>M121-SUM(M123:M127)</f>
        <v>609585513</v>
      </c>
      <c r="N122" s="61">
        <f>N121-SUM(N123:N127)</f>
        <v>310019913</v>
      </c>
    </row>
    <row r="123" spans="1:14" s="76" customFormat="1" x14ac:dyDescent="0.2">
      <c r="A123" s="3" t="s">
        <v>58</v>
      </c>
      <c r="B123" s="146">
        <v>18490400</v>
      </c>
      <c r="C123" s="152">
        <f t="shared" si="125"/>
        <v>46139049.799999997</v>
      </c>
      <c r="D123" s="125">
        <f t="shared" si="126"/>
        <v>119959793</v>
      </c>
      <c r="E123" s="133">
        <v>19883065</v>
      </c>
      <c r="F123" s="133">
        <v>75342413</v>
      </c>
      <c r="G123" s="133">
        <v>32211489</v>
      </c>
      <c r="H123" s="133">
        <v>35152356</v>
      </c>
      <c r="I123" s="133">
        <v>68105926</v>
      </c>
      <c r="J123" s="233">
        <v>78246502</v>
      </c>
      <c r="K123" s="133">
        <v>123413000</v>
      </c>
      <c r="L123" s="133">
        <v>169284346</v>
      </c>
      <c r="M123" s="133">
        <v>119951453</v>
      </c>
      <c r="N123" s="133">
        <v>108903664</v>
      </c>
    </row>
    <row r="124" spans="1:14" s="76" customFormat="1" x14ac:dyDescent="0.2">
      <c r="A124" s="320" t="s">
        <v>62</v>
      </c>
      <c r="B124" s="278">
        <v>0</v>
      </c>
      <c r="C124" s="319">
        <f t="shared" si="125"/>
        <v>0</v>
      </c>
      <c r="D124" s="153">
        <f t="shared" si="126"/>
        <v>0</v>
      </c>
      <c r="E124" s="326">
        <v>0</v>
      </c>
      <c r="F124" s="326">
        <v>0</v>
      </c>
      <c r="G124" s="326">
        <v>0</v>
      </c>
      <c r="H124" s="326">
        <v>0</v>
      </c>
      <c r="I124" s="326">
        <v>0</v>
      </c>
      <c r="J124" s="235">
        <v>0</v>
      </c>
      <c r="K124" s="134">
        <v>0</v>
      </c>
      <c r="L124" s="134">
        <v>0</v>
      </c>
      <c r="M124" s="134">
        <v>0</v>
      </c>
      <c r="N124" s="134">
        <v>0</v>
      </c>
    </row>
    <row r="125" spans="1:14" s="76" customFormat="1" x14ac:dyDescent="0.2">
      <c r="A125" s="3" t="s">
        <v>59</v>
      </c>
      <c r="B125" s="146">
        <v>106418669</v>
      </c>
      <c r="C125" s="152">
        <f t="shared" si="125"/>
        <v>7115068.7999999998</v>
      </c>
      <c r="D125" s="125">
        <f t="shared" si="126"/>
        <v>56916177.200000003</v>
      </c>
      <c r="E125" s="133">
        <v>7397084</v>
      </c>
      <c r="F125" s="133">
        <v>5671605</v>
      </c>
      <c r="G125" s="133">
        <v>4154965</v>
      </c>
      <c r="H125" s="133">
        <v>4279418</v>
      </c>
      <c r="I125" s="133">
        <v>14072272</v>
      </c>
      <c r="J125" s="233">
        <v>30727248</v>
      </c>
      <c r="K125" s="133">
        <v>40420000</v>
      </c>
      <c r="L125" s="133">
        <v>173397473</v>
      </c>
      <c r="M125" s="133">
        <v>38357490</v>
      </c>
      <c r="N125" s="133">
        <v>1678675</v>
      </c>
    </row>
    <row r="126" spans="1:14" s="76" customFormat="1" x14ac:dyDescent="0.2">
      <c r="A126" s="320" t="s">
        <v>29</v>
      </c>
      <c r="B126" s="278">
        <v>0</v>
      </c>
      <c r="C126" s="319">
        <f t="shared" si="125"/>
        <v>0</v>
      </c>
      <c r="D126" s="153">
        <f t="shared" si="126"/>
        <v>0</v>
      </c>
      <c r="E126" s="326">
        <v>0</v>
      </c>
      <c r="F126" s="326">
        <v>0</v>
      </c>
      <c r="G126" s="326">
        <v>0</v>
      </c>
      <c r="H126" s="326">
        <v>0</v>
      </c>
      <c r="I126" s="326">
        <v>0</v>
      </c>
      <c r="J126" s="235">
        <v>0</v>
      </c>
      <c r="K126" s="134">
        <v>0</v>
      </c>
      <c r="L126" s="134">
        <v>0</v>
      </c>
      <c r="M126" s="134">
        <v>0</v>
      </c>
      <c r="N126" s="134">
        <v>0</v>
      </c>
    </row>
    <row r="127" spans="1:14" s="76" customFormat="1" x14ac:dyDescent="0.2">
      <c r="A127" s="3" t="s">
        <v>30</v>
      </c>
      <c r="B127" s="146">
        <v>7279206</v>
      </c>
      <c r="C127" s="152">
        <f t="shared" si="125"/>
        <v>11422735.4</v>
      </c>
      <c r="D127" s="125">
        <f t="shared" si="126"/>
        <v>22719698.199999999</v>
      </c>
      <c r="E127" s="133">
        <v>5284027</v>
      </c>
      <c r="F127" s="133">
        <v>7275297</v>
      </c>
      <c r="G127" s="133">
        <v>38347341</v>
      </c>
      <c r="H127" s="133">
        <v>1262840</v>
      </c>
      <c r="I127" s="133">
        <v>4944172</v>
      </c>
      <c r="J127" s="233">
        <v>6459475</v>
      </c>
      <c r="K127" s="133">
        <v>61525000</v>
      </c>
      <c r="L127" s="133">
        <v>27445337</v>
      </c>
      <c r="M127" s="133">
        <v>11361801</v>
      </c>
      <c r="N127" s="133">
        <v>6806878</v>
      </c>
    </row>
    <row r="128" spans="1:14" s="76" customFormat="1" x14ac:dyDescent="0.2">
      <c r="A128" s="3"/>
      <c r="B128" s="15"/>
      <c r="C128" s="100"/>
      <c r="D128" s="104"/>
      <c r="J128" s="236"/>
    </row>
    <row r="129" spans="1:14" x14ac:dyDescent="0.2">
      <c r="A129" s="1" t="s">
        <v>254</v>
      </c>
      <c r="B129" s="17">
        <f>SUM(B130:B135)</f>
        <v>1</v>
      </c>
      <c r="C129" s="54">
        <f t="shared" ref="C129:D129" si="128">SUM(C130:C135)</f>
        <v>1.0000000000000002</v>
      </c>
      <c r="D129" s="107">
        <f t="shared" si="128"/>
        <v>1</v>
      </c>
      <c r="E129" s="36">
        <f>SUM(E130:E135)</f>
        <v>1.0000000000000002</v>
      </c>
      <c r="F129" s="36">
        <f t="shared" ref="F129" si="129">SUM(F130:F135)</f>
        <v>1</v>
      </c>
      <c r="G129" s="36">
        <f>SUM(G130:G135)</f>
        <v>1</v>
      </c>
      <c r="H129" s="36">
        <f t="shared" ref="H129:K129" si="130">SUM(H130:H135)</f>
        <v>1</v>
      </c>
      <c r="I129" s="36">
        <f t="shared" si="130"/>
        <v>1</v>
      </c>
      <c r="J129" s="54">
        <f>SUM(J130:J135)</f>
        <v>1</v>
      </c>
      <c r="K129" s="36">
        <f t="shared" si="130"/>
        <v>1</v>
      </c>
      <c r="L129" s="36">
        <f>SUM(L130:L135)</f>
        <v>1</v>
      </c>
      <c r="M129" s="36">
        <f>SUM(M130:M135)</f>
        <v>1</v>
      </c>
      <c r="N129" s="36">
        <f>SUM(N130:N135)</f>
        <v>0.99999999999999989</v>
      </c>
    </row>
    <row r="130" spans="1:14" s="76" customFormat="1" x14ac:dyDescent="0.2">
      <c r="A130" s="320" t="s">
        <v>297</v>
      </c>
      <c r="B130" s="279">
        <f t="shared" ref="B130:B135" si="131">B122/B$121</f>
        <v>0.71260592332378603</v>
      </c>
      <c r="C130" s="323">
        <f t="shared" ref="C130:D130" si="132">C122/C$121</f>
        <v>0.77575251973767323</v>
      </c>
      <c r="D130" s="108">
        <f t="shared" si="132"/>
        <v>0.7281476252712421</v>
      </c>
      <c r="E130" s="327">
        <f t="shared" ref="E130:E135" si="133">E122/E$121</f>
        <v>0.85447041745344499</v>
      </c>
      <c r="F130" s="327">
        <f t="shared" ref="F130:F135" si="134">F122/F$121</f>
        <v>0.71346743801696666</v>
      </c>
      <c r="G130" s="327">
        <f t="shared" ref="G130:G135" si="135">G122/G$121</f>
        <v>0.72573702741371915</v>
      </c>
      <c r="H130" s="327">
        <f t="shared" ref="H130:K130" si="136">H122/H$121</f>
        <v>0.77927248704088858</v>
      </c>
      <c r="I130" s="327">
        <f t="shared" si="136"/>
        <v>0.80785107275270218</v>
      </c>
      <c r="J130" s="237">
        <f t="shared" ref="J130:J135" si="137">J122/J$121</f>
        <v>0.79338336471251103</v>
      </c>
      <c r="K130" s="62">
        <f t="shared" si="136"/>
        <v>0.71043576360781535</v>
      </c>
      <c r="L130" s="62">
        <f t="shared" ref="L130:M135" si="138">L122/L$121</f>
        <v>0.67170310100024777</v>
      </c>
      <c r="M130" s="62">
        <f t="shared" si="138"/>
        <v>0.7822657919319087</v>
      </c>
      <c r="N130" s="62">
        <f t="shared" ref="N130" si="139">N122/N$121</f>
        <v>0.72534695971515628</v>
      </c>
    </row>
    <row r="131" spans="1:14" s="76" customFormat="1" x14ac:dyDescent="0.2">
      <c r="A131" s="3" t="s">
        <v>58</v>
      </c>
      <c r="B131" s="56">
        <f t="shared" si="131"/>
        <v>4.0200474931485923E-2</v>
      </c>
      <c r="C131" s="56">
        <f t="shared" ref="C131:D131" si="140">C123/C$121</f>
        <v>0.15997323647418002</v>
      </c>
      <c r="D131" s="109">
        <f t="shared" si="140"/>
        <v>0.16338708580421393</v>
      </c>
      <c r="E131" s="37">
        <f t="shared" si="133"/>
        <v>8.8857588449221619E-2</v>
      </c>
      <c r="F131" s="37">
        <f t="shared" si="134"/>
        <v>0.24451491806085252</v>
      </c>
      <c r="G131" s="37">
        <f t="shared" si="135"/>
        <v>0.11824347464307346</v>
      </c>
      <c r="H131" s="37">
        <f t="shared" ref="H131:K131" si="141">H123/H$121</f>
        <v>0.19066631556041538</v>
      </c>
      <c r="I131" s="37">
        <f t="shared" si="141"/>
        <v>0.15020804209164473</v>
      </c>
      <c r="J131" s="56">
        <f t="shared" si="137"/>
        <v>0.14005524809911338</v>
      </c>
      <c r="K131" s="37">
        <f t="shared" si="141"/>
        <v>0.15857431777824035</v>
      </c>
      <c r="L131" s="37">
        <f t="shared" si="138"/>
        <v>0.15015252174850177</v>
      </c>
      <c r="M131" s="37">
        <f t="shared" si="138"/>
        <v>0.1539306895805907</v>
      </c>
      <c r="N131" s="37">
        <f t="shared" ref="N131" si="142">N123/N$121</f>
        <v>0.25479957342043674</v>
      </c>
    </row>
    <row r="132" spans="1:14" s="76" customFormat="1" x14ac:dyDescent="0.2">
      <c r="A132" s="320" t="s">
        <v>62</v>
      </c>
      <c r="B132" s="279">
        <f t="shared" si="131"/>
        <v>0</v>
      </c>
      <c r="C132" s="323">
        <f t="shared" ref="C132:D132" si="143">C124/C$121</f>
        <v>0</v>
      </c>
      <c r="D132" s="108">
        <f t="shared" si="143"/>
        <v>0</v>
      </c>
      <c r="E132" s="327">
        <f t="shared" si="133"/>
        <v>0</v>
      </c>
      <c r="F132" s="327">
        <f t="shared" si="134"/>
        <v>0</v>
      </c>
      <c r="G132" s="327">
        <f t="shared" si="135"/>
        <v>0</v>
      </c>
      <c r="H132" s="327">
        <f t="shared" ref="H132:K132" si="144">H124/H$121</f>
        <v>0</v>
      </c>
      <c r="I132" s="327">
        <f t="shared" si="144"/>
        <v>0</v>
      </c>
      <c r="J132" s="237">
        <f t="shared" si="137"/>
        <v>0</v>
      </c>
      <c r="K132" s="62">
        <f t="shared" si="144"/>
        <v>0</v>
      </c>
      <c r="L132" s="62">
        <f t="shared" si="138"/>
        <v>0</v>
      </c>
      <c r="M132" s="62">
        <f t="shared" si="138"/>
        <v>0</v>
      </c>
      <c r="N132" s="62">
        <f t="shared" ref="N132" si="145">N124/N$121</f>
        <v>0</v>
      </c>
    </row>
    <row r="133" spans="1:14" s="76" customFormat="1" x14ac:dyDescent="0.2">
      <c r="A133" s="3" t="s">
        <v>59</v>
      </c>
      <c r="B133" s="56">
        <f t="shared" si="131"/>
        <v>0.23136768460263696</v>
      </c>
      <c r="C133" s="56">
        <f t="shared" ref="C133:D133" si="146">C125/C$121</f>
        <v>2.4669354670421938E-2</v>
      </c>
      <c r="D133" s="109">
        <f t="shared" si="146"/>
        <v>7.7520710025101872E-2</v>
      </c>
      <c r="E133" s="37">
        <f t="shared" si="133"/>
        <v>3.3057631999710409E-2</v>
      </c>
      <c r="F133" s="37">
        <f t="shared" si="134"/>
        <v>1.8406525310631097E-2</v>
      </c>
      <c r="G133" s="37">
        <f t="shared" si="135"/>
        <v>1.5252244272854251E-2</v>
      </c>
      <c r="H133" s="37">
        <f t="shared" ref="H133:K133" si="147">H125/H$121</f>
        <v>2.3211555515736178E-2</v>
      </c>
      <c r="I133" s="37">
        <f t="shared" si="147"/>
        <v>3.1036483152744647E-2</v>
      </c>
      <c r="J133" s="56">
        <f t="shared" si="137"/>
        <v>5.4999421469895046E-2</v>
      </c>
      <c r="K133" s="37">
        <f t="shared" si="147"/>
        <v>5.1935970477959975E-2</v>
      </c>
      <c r="L133" s="37">
        <f t="shared" si="138"/>
        <v>0.15380079996154961</v>
      </c>
      <c r="M133" s="37">
        <f t="shared" si="138"/>
        <v>4.9223204376528988E-2</v>
      </c>
      <c r="N133" s="37">
        <f t="shared" ref="N133" si="148">N125/N$121</f>
        <v>3.9275599938634912E-3</v>
      </c>
    </row>
    <row r="134" spans="1:14" s="76" customFormat="1" x14ac:dyDescent="0.2">
      <c r="A134" s="320" t="s">
        <v>29</v>
      </c>
      <c r="B134" s="279">
        <f t="shared" si="131"/>
        <v>0</v>
      </c>
      <c r="C134" s="323">
        <f t="shared" ref="C134:D134" si="149">C126/C$121</f>
        <v>0</v>
      </c>
      <c r="D134" s="108">
        <f t="shared" si="149"/>
        <v>0</v>
      </c>
      <c r="E134" s="327">
        <f t="shared" si="133"/>
        <v>0</v>
      </c>
      <c r="F134" s="327">
        <f t="shared" si="134"/>
        <v>0</v>
      </c>
      <c r="G134" s="327">
        <f t="shared" si="135"/>
        <v>0</v>
      </c>
      <c r="H134" s="327">
        <f t="shared" ref="H134:K134" si="150">H126/H$121</f>
        <v>0</v>
      </c>
      <c r="I134" s="327">
        <f t="shared" si="150"/>
        <v>0</v>
      </c>
      <c r="J134" s="237">
        <f t="shared" si="137"/>
        <v>0</v>
      </c>
      <c r="K134" s="62">
        <f t="shared" si="150"/>
        <v>0</v>
      </c>
      <c r="L134" s="62">
        <f t="shared" si="138"/>
        <v>0</v>
      </c>
      <c r="M134" s="62">
        <f t="shared" si="138"/>
        <v>0</v>
      </c>
      <c r="N134" s="62">
        <f t="shared" ref="N134" si="151">N126/N$121</f>
        <v>0</v>
      </c>
    </row>
    <row r="135" spans="1:14" s="76" customFormat="1" x14ac:dyDescent="0.2">
      <c r="A135" s="3" t="s">
        <v>30</v>
      </c>
      <c r="B135" s="56">
        <f t="shared" si="131"/>
        <v>1.5825917142091136E-2</v>
      </c>
      <c r="C135" s="56">
        <f t="shared" ref="C135:D135" si="152">C127/C$121</f>
        <v>3.960488911772491E-2</v>
      </c>
      <c r="D135" s="109">
        <f t="shared" si="152"/>
        <v>3.0944578899442125E-2</v>
      </c>
      <c r="E135" s="37">
        <f t="shared" si="133"/>
        <v>2.3614362097623035E-2</v>
      </c>
      <c r="F135" s="37">
        <f t="shared" si="134"/>
        <v>2.3611118611549728E-2</v>
      </c>
      <c r="G135" s="37">
        <f t="shared" si="135"/>
        <v>0.1407672536703532</v>
      </c>
      <c r="H135" s="37">
        <f t="shared" ref="H135:K135" si="153">H127/H$121</f>
        <v>6.8496418829598494E-3</v>
      </c>
      <c r="I135" s="37">
        <f t="shared" si="153"/>
        <v>1.0904402002908401E-2</v>
      </c>
      <c r="J135" s="56">
        <f t="shared" si="137"/>
        <v>1.1561965718480558E-2</v>
      </c>
      <c r="K135" s="37">
        <f t="shared" si="153"/>
        <v>7.9053948135984362E-2</v>
      </c>
      <c r="L135" s="37">
        <f t="shared" si="138"/>
        <v>2.4343577289700845E-2</v>
      </c>
      <c r="M135" s="37">
        <f t="shared" si="138"/>
        <v>1.4580314110971585E-2</v>
      </c>
      <c r="N135" s="37">
        <f t="shared" ref="N135" si="154">N127/N$121</f>
        <v>1.5925906870543453E-2</v>
      </c>
    </row>
    <row r="136" spans="1:14" s="76" customFormat="1" x14ac:dyDescent="0.2">
      <c r="A136" s="3"/>
      <c r="B136" s="109"/>
      <c r="C136" s="37"/>
      <c r="D136" s="109"/>
      <c r="I136" s="117"/>
    </row>
    <row r="137" spans="1:14" x14ac:dyDescent="0.2">
      <c r="A137" s="72" t="s">
        <v>6</v>
      </c>
      <c r="B137" s="49"/>
      <c r="C137" s="71"/>
      <c r="D137" s="103"/>
      <c r="E137"/>
    </row>
    <row r="138" spans="1:14" x14ac:dyDescent="0.2">
      <c r="A138" s="1" t="s">
        <v>195</v>
      </c>
      <c r="B138" s="146">
        <v>166986865</v>
      </c>
      <c r="C138" s="152">
        <f t="shared" ref="C138:C147" si="155">AVERAGE(E138:I138)</f>
        <v>240345303.19999999</v>
      </c>
      <c r="D138" s="125">
        <f t="shared" ref="D138:D147" si="156">AVERAGE(J138:N138)</f>
        <v>527381198.39999998</v>
      </c>
      <c r="E138" s="133">
        <v>149493687</v>
      </c>
      <c r="F138" s="133">
        <v>238841272</v>
      </c>
      <c r="G138" s="133">
        <v>311060195</v>
      </c>
      <c r="H138" s="133">
        <v>127990928</v>
      </c>
      <c r="I138" s="133">
        <v>374340434</v>
      </c>
      <c r="J138" s="233">
        <v>381523066</v>
      </c>
      <c r="K138" s="133">
        <v>709091000</v>
      </c>
      <c r="L138" s="133">
        <v>517237839</v>
      </c>
      <c r="M138" s="133">
        <v>580112564</v>
      </c>
      <c r="N138" s="133">
        <v>448941523</v>
      </c>
    </row>
    <row r="139" spans="1:14" x14ac:dyDescent="0.2">
      <c r="A139" s="320" t="s">
        <v>32</v>
      </c>
      <c r="B139" s="278">
        <v>0</v>
      </c>
      <c r="C139" s="319">
        <f t="shared" si="155"/>
        <v>0</v>
      </c>
      <c r="D139" s="153">
        <f t="shared" si="156"/>
        <v>0</v>
      </c>
      <c r="E139" s="326">
        <v>0</v>
      </c>
      <c r="F139" s="326">
        <v>0</v>
      </c>
      <c r="G139" s="326">
        <v>0</v>
      </c>
      <c r="H139" s="326">
        <v>0</v>
      </c>
      <c r="I139" s="326">
        <v>0</v>
      </c>
      <c r="J139" s="235">
        <v>0</v>
      </c>
      <c r="K139" s="134">
        <v>0</v>
      </c>
      <c r="L139" s="134">
        <v>0</v>
      </c>
      <c r="M139" s="134">
        <v>0</v>
      </c>
      <c r="N139" s="134">
        <v>0</v>
      </c>
    </row>
    <row r="140" spans="1:14" x14ac:dyDescent="0.2">
      <c r="A140" s="3" t="s">
        <v>33</v>
      </c>
      <c r="B140" s="146">
        <v>109524605</v>
      </c>
      <c r="C140" s="152">
        <f t="shared" si="155"/>
        <v>133180310.2</v>
      </c>
      <c r="D140" s="125">
        <f t="shared" si="156"/>
        <v>300307727.60000002</v>
      </c>
      <c r="E140" s="133">
        <v>80353668</v>
      </c>
      <c r="F140" s="133">
        <v>130944270</v>
      </c>
      <c r="G140" s="133">
        <v>183039417</v>
      </c>
      <c r="H140" s="133">
        <v>84443515</v>
      </c>
      <c r="I140" s="133">
        <v>187120681</v>
      </c>
      <c r="J140" s="233">
        <v>277257440</v>
      </c>
      <c r="K140" s="133">
        <v>417108000</v>
      </c>
      <c r="L140" s="133">
        <v>233083221</v>
      </c>
      <c r="M140" s="133">
        <v>248720424</v>
      </c>
      <c r="N140" s="133">
        <v>325369553</v>
      </c>
    </row>
    <row r="141" spans="1:14" x14ac:dyDescent="0.2">
      <c r="A141" s="320" t="s">
        <v>60</v>
      </c>
      <c r="B141" s="278">
        <v>0</v>
      </c>
      <c r="C141" s="319">
        <f t="shared" si="155"/>
        <v>0</v>
      </c>
      <c r="D141" s="153">
        <f t="shared" si="156"/>
        <v>0</v>
      </c>
      <c r="E141" s="326">
        <v>0</v>
      </c>
      <c r="F141" s="326">
        <v>0</v>
      </c>
      <c r="G141" s="326">
        <v>0</v>
      </c>
      <c r="H141" s="326">
        <v>0</v>
      </c>
      <c r="I141" s="326">
        <v>0</v>
      </c>
      <c r="J141" s="235">
        <v>0</v>
      </c>
      <c r="K141" s="134">
        <v>0</v>
      </c>
      <c r="L141" s="134">
        <v>0</v>
      </c>
      <c r="M141" s="134">
        <v>0</v>
      </c>
      <c r="N141" s="134">
        <v>0</v>
      </c>
    </row>
    <row r="142" spans="1:14" x14ac:dyDescent="0.2">
      <c r="A142" s="3" t="s">
        <v>196</v>
      </c>
      <c r="B142" s="146">
        <v>22292897</v>
      </c>
      <c r="C142" s="152">
        <f t="shared" si="155"/>
        <v>42859892.600000001</v>
      </c>
      <c r="D142" s="125">
        <f t="shared" si="156"/>
        <v>67401449.799999997</v>
      </c>
      <c r="E142" s="133">
        <v>22507422</v>
      </c>
      <c r="F142" s="133">
        <v>38721352</v>
      </c>
      <c r="G142" s="133">
        <v>42504059</v>
      </c>
      <c r="H142" s="133">
        <v>24067561</v>
      </c>
      <c r="I142" s="133">
        <v>86499069</v>
      </c>
      <c r="J142" s="233">
        <v>84975751</v>
      </c>
      <c r="K142" s="133">
        <v>67118000</v>
      </c>
      <c r="L142" s="133">
        <v>37692123</v>
      </c>
      <c r="M142" s="133">
        <v>96759323</v>
      </c>
      <c r="N142" s="133">
        <v>50462052</v>
      </c>
    </row>
    <row r="143" spans="1:14" x14ac:dyDescent="0.2">
      <c r="A143" s="320" t="s">
        <v>197</v>
      </c>
      <c r="B143" s="278">
        <v>0</v>
      </c>
      <c r="C143" s="319">
        <f t="shared" si="155"/>
        <v>15991800.199999999</v>
      </c>
      <c r="D143" s="153">
        <f t="shared" si="156"/>
        <v>6411490.5999999996</v>
      </c>
      <c r="E143" s="326">
        <v>10118760</v>
      </c>
      <c r="F143" s="326">
        <v>31460315</v>
      </c>
      <c r="G143" s="326">
        <v>38029926</v>
      </c>
      <c r="H143" s="326">
        <v>0</v>
      </c>
      <c r="I143" s="326">
        <v>350000</v>
      </c>
      <c r="J143" s="235">
        <v>0</v>
      </c>
      <c r="K143" s="134">
        <v>0</v>
      </c>
      <c r="L143" s="134">
        <v>11025776</v>
      </c>
      <c r="M143" s="134">
        <v>0</v>
      </c>
      <c r="N143" s="134">
        <v>21031677</v>
      </c>
    </row>
    <row r="144" spans="1:14" x14ac:dyDescent="0.2">
      <c r="A144" s="3" t="s">
        <v>198</v>
      </c>
      <c r="B144" s="146">
        <v>0</v>
      </c>
      <c r="C144" s="152">
        <f t="shared" si="155"/>
        <v>878303</v>
      </c>
      <c r="D144" s="125">
        <f t="shared" si="156"/>
        <v>57601.2</v>
      </c>
      <c r="E144" s="133">
        <v>0</v>
      </c>
      <c r="F144" s="133">
        <v>4391515</v>
      </c>
      <c r="G144" s="133">
        <v>0</v>
      </c>
      <c r="H144" s="133">
        <v>0</v>
      </c>
      <c r="I144" s="133">
        <v>0</v>
      </c>
      <c r="J144" s="233">
        <v>288006</v>
      </c>
      <c r="K144" s="133">
        <v>0</v>
      </c>
      <c r="L144" s="133">
        <v>0</v>
      </c>
      <c r="M144" s="133">
        <v>0</v>
      </c>
      <c r="N144" s="133">
        <v>0</v>
      </c>
    </row>
    <row r="145" spans="1:14" x14ac:dyDescent="0.2">
      <c r="A145" s="320" t="s">
        <v>61</v>
      </c>
      <c r="B145" s="278">
        <v>29799544</v>
      </c>
      <c r="C145" s="319">
        <f t="shared" si="155"/>
        <v>16850410.600000001</v>
      </c>
      <c r="D145" s="153">
        <f t="shared" si="156"/>
        <v>32841474.600000001</v>
      </c>
      <c r="E145" s="326">
        <v>15118539</v>
      </c>
      <c r="F145" s="326">
        <v>15789673</v>
      </c>
      <c r="G145" s="326">
        <v>22608834</v>
      </c>
      <c r="H145" s="326">
        <v>16773604</v>
      </c>
      <c r="I145" s="326">
        <v>13961403</v>
      </c>
      <c r="J145" s="235">
        <v>29065</v>
      </c>
      <c r="K145" s="134">
        <v>18054000</v>
      </c>
      <c r="L145" s="134">
        <v>68377731</v>
      </c>
      <c r="M145" s="134">
        <v>58293555</v>
      </c>
      <c r="N145" s="134">
        <v>19453022</v>
      </c>
    </row>
    <row r="146" spans="1:14" x14ac:dyDescent="0.2">
      <c r="A146" s="3" t="s">
        <v>34</v>
      </c>
      <c r="B146" s="146">
        <v>5369819</v>
      </c>
      <c r="C146" s="152">
        <f t="shared" si="155"/>
        <v>29513069.199999999</v>
      </c>
      <c r="D146" s="125">
        <f t="shared" si="156"/>
        <v>76870991.799999997</v>
      </c>
      <c r="E146" s="133">
        <v>21395298</v>
      </c>
      <c r="F146" s="133">
        <v>15458891</v>
      </c>
      <c r="G146" s="133">
        <v>23013296</v>
      </c>
      <c r="H146" s="133">
        <v>2591990</v>
      </c>
      <c r="I146" s="133">
        <v>85105871</v>
      </c>
      <c r="J146" s="233">
        <v>18972804</v>
      </c>
      <c r="K146" s="133">
        <v>19878000</v>
      </c>
      <c r="L146" s="133">
        <v>158874456</v>
      </c>
      <c r="M146" s="133">
        <v>158434428</v>
      </c>
      <c r="N146" s="133">
        <v>28195271</v>
      </c>
    </row>
    <row r="147" spans="1:14" x14ac:dyDescent="0.2">
      <c r="A147" s="320" t="s">
        <v>199</v>
      </c>
      <c r="B147" s="278">
        <v>0</v>
      </c>
      <c r="C147" s="319">
        <f t="shared" si="155"/>
        <v>1071517.3999999999</v>
      </c>
      <c r="D147" s="153">
        <f t="shared" si="156"/>
        <v>43490462.799999997</v>
      </c>
      <c r="E147" s="326">
        <v>0</v>
      </c>
      <c r="F147" s="326">
        <v>2075256</v>
      </c>
      <c r="G147" s="326">
        <v>1864663</v>
      </c>
      <c r="H147" s="326">
        <v>114258</v>
      </c>
      <c r="I147" s="326">
        <v>1303410</v>
      </c>
      <c r="J147" s="235">
        <v>0</v>
      </c>
      <c r="K147" s="134">
        <v>186933000</v>
      </c>
      <c r="L147" s="134">
        <v>8184532</v>
      </c>
      <c r="M147" s="134">
        <v>17904834</v>
      </c>
      <c r="N147" s="134">
        <v>4429948</v>
      </c>
    </row>
    <row r="148" spans="1:14" x14ac:dyDescent="0.2">
      <c r="A148" s="3"/>
      <c r="B148" s="15"/>
      <c r="C148" s="75"/>
      <c r="D148" s="75"/>
    </row>
    <row r="149" spans="1:14" x14ac:dyDescent="0.2">
      <c r="A149" s="1" t="s">
        <v>298</v>
      </c>
      <c r="B149" s="17">
        <f>SUM(B150:B158)</f>
        <v>0.99999999999999989</v>
      </c>
      <c r="C149" s="77">
        <f t="shared" ref="C149:D149" si="157">SUM(C150:C158)</f>
        <v>1</v>
      </c>
      <c r="D149" s="77">
        <f t="shared" si="157"/>
        <v>1</v>
      </c>
      <c r="E149" s="78">
        <f>SUM(E150:E158)</f>
        <v>1</v>
      </c>
      <c r="F149" s="77">
        <f t="shared" ref="F149" si="158">SUM(F150:F158)</f>
        <v>1</v>
      </c>
      <c r="G149" s="77">
        <f>SUM(G150:G158)</f>
        <v>1</v>
      </c>
      <c r="H149" s="77">
        <f t="shared" ref="H149:K149" si="159">SUM(H150:H158)</f>
        <v>1</v>
      </c>
      <c r="I149" s="77">
        <f t="shared" si="159"/>
        <v>1.0000000000000002</v>
      </c>
      <c r="J149" s="78">
        <f>SUM(J150:J158)</f>
        <v>1</v>
      </c>
      <c r="K149" s="77">
        <f t="shared" si="159"/>
        <v>1</v>
      </c>
      <c r="L149" s="77">
        <f>SUM(L150:L158)</f>
        <v>1</v>
      </c>
      <c r="M149" s="77">
        <f>SUM(M150:M158)</f>
        <v>1</v>
      </c>
      <c r="N149" s="77">
        <f>SUM(N150:N158)</f>
        <v>0.99999999999999989</v>
      </c>
    </row>
    <row r="150" spans="1:14" x14ac:dyDescent="0.2">
      <c r="A150" s="320" t="s">
        <v>32</v>
      </c>
      <c r="B150" s="280">
        <f t="shared" ref="B150:B158" si="160">B139/B$138</f>
        <v>0</v>
      </c>
      <c r="C150" s="328">
        <f t="shared" ref="C150:D150" si="161">C139/C$138</f>
        <v>0</v>
      </c>
      <c r="D150" s="79">
        <f t="shared" si="161"/>
        <v>0</v>
      </c>
      <c r="E150" s="329">
        <f t="shared" ref="E150:E158" si="162">E139/E$138</f>
        <v>0</v>
      </c>
      <c r="F150" s="328">
        <f t="shared" ref="F150:F158" si="163">F139/F$138</f>
        <v>0</v>
      </c>
      <c r="G150" s="328">
        <f t="shared" ref="G150:G158" si="164">G139/G$138</f>
        <v>0</v>
      </c>
      <c r="H150" s="328">
        <f t="shared" ref="H150:K150" si="165">H139/H$138</f>
        <v>0</v>
      </c>
      <c r="I150" s="328">
        <f t="shared" si="165"/>
        <v>0</v>
      </c>
      <c r="J150" s="238">
        <f t="shared" ref="J150:J158" si="166">J139/J$138</f>
        <v>0</v>
      </c>
      <c r="K150" s="79">
        <f t="shared" si="165"/>
        <v>0</v>
      </c>
      <c r="L150" s="79">
        <f t="shared" ref="L150:M158" si="167">L139/L$138</f>
        <v>0</v>
      </c>
      <c r="M150" s="79">
        <f t="shared" si="167"/>
        <v>0</v>
      </c>
      <c r="N150" s="79">
        <f t="shared" ref="N150" si="168">N139/N$138</f>
        <v>0</v>
      </c>
    </row>
    <row r="151" spans="1:14" x14ac:dyDescent="0.2">
      <c r="A151" s="3" t="s">
        <v>33</v>
      </c>
      <c r="B151" s="35">
        <f t="shared" si="160"/>
        <v>0.65588754540664018</v>
      </c>
      <c r="C151" s="80">
        <f t="shared" ref="C151:D151" si="169">C140/C$138</f>
        <v>0.55412071060600621</v>
      </c>
      <c r="D151" s="80">
        <f t="shared" si="169"/>
        <v>0.56943199437350289</v>
      </c>
      <c r="E151" s="81">
        <f t="shared" si="162"/>
        <v>0.53750542656694256</v>
      </c>
      <c r="F151" s="80">
        <f t="shared" si="163"/>
        <v>0.54824808502945843</v>
      </c>
      <c r="G151" s="80">
        <f t="shared" si="164"/>
        <v>0.58843728623008162</v>
      </c>
      <c r="H151" s="80">
        <f t="shared" ref="H151:K151" si="170">H140/H$138</f>
        <v>0.65976172154951485</v>
      </c>
      <c r="I151" s="80">
        <f t="shared" si="170"/>
        <v>0.4998676712545565</v>
      </c>
      <c r="J151" s="81">
        <f t="shared" si="166"/>
        <v>0.72671213016515235</v>
      </c>
      <c r="K151" s="80">
        <f t="shared" si="170"/>
        <v>0.58822915535523645</v>
      </c>
      <c r="L151" s="80">
        <f t="shared" si="167"/>
        <v>0.45063064498651267</v>
      </c>
      <c r="M151" s="80">
        <f t="shared" si="167"/>
        <v>0.42874510816490435</v>
      </c>
      <c r="N151" s="80">
        <f t="shared" ref="N151" si="171">N140/N$138</f>
        <v>0.72474818284964027</v>
      </c>
    </row>
    <row r="152" spans="1:14" x14ac:dyDescent="0.2">
      <c r="A152" s="320" t="s">
        <v>60</v>
      </c>
      <c r="B152" s="280">
        <f t="shared" si="160"/>
        <v>0</v>
      </c>
      <c r="C152" s="328">
        <f t="shared" ref="C152:D152" si="172">C141/C$138</f>
        <v>0</v>
      </c>
      <c r="D152" s="79">
        <f t="shared" si="172"/>
        <v>0</v>
      </c>
      <c r="E152" s="329">
        <f t="shared" si="162"/>
        <v>0</v>
      </c>
      <c r="F152" s="328">
        <f t="shared" si="163"/>
        <v>0</v>
      </c>
      <c r="G152" s="328">
        <f t="shared" si="164"/>
        <v>0</v>
      </c>
      <c r="H152" s="328">
        <f t="shared" ref="H152:K152" si="173">H141/H$138</f>
        <v>0</v>
      </c>
      <c r="I152" s="328">
        <f t="shared" si="173"/>
        <v>0</v>
      </c>
      <c r="J152" s="238">
        <f t="shared" si="166"/>
        <v>0</v>
      </c>
      <c r="K152" s="79">
        <f t="shared" si="173"/>
        <v>0</v>
      </c>
      <c r="L152" s="79">
        <f t="shared" si="167"/>
        <v>0</v>
      </c>
      <c r="M152" s="79">
        <f t="shared" si="167"/>
        <v>0</v>
      </c>
      <c r="N152" s="79">
        <f t="shared" ref="N152" si="174">N141/N$138</f>
        <v>0</v>
      </c>
    </row>
    <row r="153" spans="1:14" x14ac:dyDescent="0.2">
      <c r="A153" s="3" t="s">
        <v>196</v>
      </c>
      <c r="B153" s="35">
        <f t="shared" si="160"/>
        <v>0.13350090140323312</v>
      </c>
      <c r="C153" s="80">
        <f t="shared" ref="C153:D153" si="175">C142/C$138</f>
        <v>0.17832631646783104</v>
      </c>
      <c r="D153" s="80">
        <f t="shared" si="175"/>
        <v>0.12780404383866256</v>
      </c>
      <c r="E153" s="81">
        <f t="shared" si="162"/>
        <v>0.15055767538866038</v>
      </c>
      <c r="F153" s="80">
        <f t="shared" si="163"/>
        <v>0.16212169561716286</v>
      </c>
      <c r="G153" s="80">
        <f t="shared" si="164"/>
        <v>0.13664255241658291</v>
      </c>
      <c r="H153" s="80">
        <f t="shared" ref="H153:K153" si="176">H142/H$138</f>
        <v>0.18804114772884528</v>
      </c>
      <c r="I153" s="80">
        <f t="shared" si="176"/>
        <v>0.23107060083175518</v>
      </c>
      <c r="J153" s="81">
        <f t="shared" si="166"/>
        <v>0.22272768954944391</v>
      </c>
      <c r="K153" s="80">
        <f t="shared" si="176"/>
        <v>9.4653577608515685E-2</v>
      </c>
      <c r="L153" s="80">
        <f t="shared" si="167"/>
        <v>7.2871936579257113E-2</v>
      </c>
      <c r="M153" s="80">
        <f t="shared" si="167"/>
        <v>0.16679404826681188</v>
      </c>
      <c r="N153" s="80">
        <f t="shared" ref="N153" si="177">N142/N$138</f>
        <v>0.11240228273560697</v>
      </c>
    </row>
    <row r="154" spans="1:14" x14ac:dyDescent="0.2">
      <c r="A154" s="320" t="s">
        <v>197</v>
      </c>
      <c r="B154" s="280">
        <f t="shared" si="160"/>
        <v>0</v>
      </c>
      <c r="C154" s="328">
        <f t="shared" ref="C154:D154" si="178">C143/C$138</f>
        <v>6.6536770168097045E-2</v>
      </c>
      <c r="D154" s="79">
        <f t="shared" si="178"/>
        <v>1.2157222554485363E-2</v>
      </c>
      <c r="E154" s="329">
        <f t="shared" si="162"/>
        <v>6.7686871620204273E-2</v>
      </c>
      <c r="F154" s="328">
        <f t="shared" si="163"/>
        <v>0.13172059726762803</v>
      </c>
      <c r="G154" s="328">
        <f t="shared" si="164"/>
        <v>0.12225905664336126</v>
      </c>
      <c r="H154" s="328">
        <f t="shared" ref="H154:K154" si="179">H143/H$138</f>
        <v>0</v>
      </c>
      <c r="I154" s="328">
        <f t="shared" si="179"/>
        <v>9.3497781220182059E-4</v>
      </c>
      <c r="J154" s="238">
        <f t="shared" si="166"/>
        <v>0</v>
      </c>
      <c r="K154" s="79">
        <f t="shared" si="179"/>
        <v>0</v>
      </c>
      <c r="L154" s="79">
        <f t="shared" si="167"/>
        <v>2.1316646170583046E-2</v>
      </c>
      <c r="M154" s="79">
        <f t="shared" si="167"/>
        <v>0</v>
      </c>
      <c r="N154" s="79">
        <f t="shared" ref="N154" si="180">N143/N$138</f>
        <v>4.6847252754564209E-2</v>
      </c>
    </row>
    <row r="155" spans="1:14" x14ac:dyDescent="0.2">
      <c r="A155" s="3" t="s">
        <v>198</v>
      </c>
      <c r="B155" s="35">
        <f t="shared" si="160"/>
        <v>0</v>
      </c>
      <c r="C155" s="80">
        <f t="shared" ref="C155:D155" si="181">C144/C$138</f>
        <v>3.6543381056593082E-3</v>
      </c>
      <c r="D155" s="80">
        <f t="shared" si="181"/>
        <v>1.0922118606949564E-4</v>
      </c>
      <c r="E155" s="81">
        <f t="shared" si="162"/>
        <v>0</v>
      </c>
      <c r="F155" s="80">
        <f t="shared" si="163"/>
        <v>1.8386751013451309E-2</v>
      </c>
      <c r="G155" s="80">
        <f t="shared" si="164"/>
        <v>0</v>
      </c>
      <c r="H155" s="80">
        <f t="shared" ref="H155:K155" si="182">H144/H$138</f>
        <v>0</v>
      </c>
      <c r="I155" s="80">
        <f t="shared" si="182"/>
        <v>0</v>
      </c>
      <c r="J155" s="81">
        <f t="shared" si="166"/>
        <v>7.5488489600259194E-4</v>
      </c>
      <c r="K155" s="80">
        <f t="shared" si="182"/>
        <v>0</v>
      </c>
      <c r="L155" s="80">
        <f t="shared" si="167"/>
        <v>0</v>
      </c>
      <c r="M155" s="80">
        <f t="shared" si="167"/>
        <v>0</v>
      </c>
      <c r="N155" s="80">
        <f t="shared" ref="N155" si="183">N144/N$138</f>
        <v>0</v>
      </c>
    </row>
    <row r="156" spans="1:14" x14ac:dyDescent="0.2">
      <c r="A156" s="320" t="s">
        <v>61</v>
      </c>
      <c r="B156" s="280">
        <f t="shared" si="160"/>
        <v>0.17845441915446464</v>
      </c>
      <c r="C156" s="328">
        <f t="shared" ref="C156:D156" si="184">C145/C$138</f>
        <v>7.0109173658276847E-2</v>
      </c>
      <c r="D156" s="79">
        <f t="shared" si="184"/>
        <v>6.2272744458157392E-2</v>
      </c>
      <c r="E156" s="329">
        <f t="shared" si="162"/>
        <v>0.1011316216985136</v>
      </c>
      <c r="F156" s="328">
        <f t="shared" si="163"/>
        <v>6.6109482954018098E-2</v>
      </c>
      <c r="G156" s="328">
        <f t="shared" si="164"/>
        <v>7.2683147388884012E-2</v>
      </c>
      <c r="H156" s="328">
        <f t="shared" ref="H156:K156" si="185">H145/H$138</f>
        <v>0.13105306963631047</v>
      </c>
      <c r="I156" s="328">
        <f t="shared" si="185"/>
        <v>3.7296005806308381E-2</v>
      </c>
      <c r="J156" s="238">
        <f t="shared" si="166"/>
        <v>7.6181501435092783E-5</v>
      </c>
      <c r="K156" s="79">
        <f t="shared" si="185"/>
        <v>2.5460765966568467E-2</v>
      </c>
      <c r="L156" s="79">
        <f t="shared" si="167"/>
        <v>0.13219785144141397</v>
      </c>
      <c r="M156" s="79">
        <f t="shared" si="167"/>
        <v>0.10048662728152877</v>
      </c>
      <c r="N156" s="79">
        <f t="shared" ref="N156" si="186">N145/N$138</f>
        <v>4.3330859373415541E-2</v>
      </c>
    </row>
    <row r="157" spans="1:14" x14ac:dyDescent="0.2">
      <c r="A157" s="3" t="s">
        <v>34</v>
      </c>
      <c r="B157" s="35">
        <f t="shared" si="160"/>
        <v>3.2157134035662026E-2</v>
      </c>
      <c r="C157" s="80">
        <f t="shared" ref="C157:D157" si="187">C146/C$138</f>
        <v>0.12279444951516739</v>
      </c>
      <c r="D157" s="80">
        <f t="shared" si="187"/>
        <v>0.14575982616220623</v>
      </c>
      <c r="E157" s="81">
        <f t="shared" si="162"/>
        <v>0.14311840472567916</v>
      </c>
      <c r="F157" s="80">
        <f t="shared" si="163"/>
        <v>6.4724538060574391E-2</v>
      </c>
      <c r="G157" s="80">
        <f t="shared" si="164"/>
        <v>7.3983416618124354E-2</v>
      </c>
      <c r="H157" s="80">
        <f t="shared" ref="H157:K157" si="188">H146/H$138</f>
        <v>2.0251357189940838E-2</v>
      </c>
      <c r="I157" s="80">
        <f t="shared" si="188"/>
        <v>0.22734886020888675</v>
      </c>
      <c r="J157" s="81">
        <f t="shared" si="166"/>
        <v>4.9729113887966081E-2</v>
      </c>
      <c r="K157" s="80">
        <f t="shared" si="188"/>
        <v>2.8033073329093165E-2</v>
      </c>
      <c r="L157" s="80">
        <f t="shared" si="167"/>
        <v>0.30715938398311959</v>
      </c>
      <c r="M157" s="80">
        <f t="shared" si="167"/>
        <v>0.27310980287611908</v>
      </c>
      <c r="N157" s="80">
        <f t="shared" ref="N157" si="189">N146/N$138</f>
        <v>6.2803883257641996E-2</v>
      </c>
    </row>
    <row r="158" spans="1:14" x14ac:dyDescent="0.2">
      <c r="A158" s="320" t="s">
        <v>199</v>
      </c>
      <c r="B158" s="280">
        <f t="shared" si="160"/>
        <v>0</v>
      </c>
      <c r="C158" s="328">
        <f t="shared" ref="C158:D158" si="190">C147/C$138</f>
        <v>4.4582414789622561E-3</v>
      </c>
      <c r="D158" s="79">
        <f t="shared" si="190"/>
        <v>8.2464947426916083E-2</v>
      </c>
      <c r="E158" s="329">
        <f t="shared" si="162"/>
        <v>0</v>
      </c>
      <c r="F158" s="328">
        <f t="shared" si="163"/>
        <v>8.6888500577069448E-3</v>
      </c>
      <c r="G158" s="328">
        <f t="shared" si="164"/>
        <v>5.9945407029658683E-3</v>
      </c>
      <c r="H158" s="328">
        <f t="shared" ref="H158:K158" si="191">H147/H$138</f>
        <v>8.9270389538858566E-4</v>
      </c>
      <c r="I158" s="328">
        <f t="shared" si="191"/>
        <v>3.4818840862913571E-3</v>
      </c>
      <c r="J158" s="238">
        <f t="shared" si="166"/>
        <v>0</v>
      </c>
      <c r="K158" s="79">
        <f t="shared" si="191"/>
        <v>0.26362342774058617</v>
      </c>
      <c r="L158" s="79">
        <f t="shared" si="167"/>
        <v>1.5823536839113583E-2</v>
      </c>
      <c r="M158" s="79">
        <f t="shared" si="167"/>
        <v>3.0864413410635939E-2</v>
      </c>
      <c r="N158" s="79">
        <f t="shared" ref="N158" si="192">N147/N$138</f>
        <v>9.8675390291309718E-3</v>
      </c>
    </row>
    <row r="159" spans="1:14" x14ac:dyDescent="0.2">
      <c r="A159" s="3"/>
      <c r="B159" s="109"/>
      <c r="C159" s="80"/>
      <c r="D159" s="111"/>
      <c r="E159"/>
      <c r="I159" s="103"/>
      <c r="J159"/>
    </row>
    <row r="160" spans="1:14" x14ac:dyDescent="0.2">
      <c r="A160" s="72" t="s">
        <v>7</v>
      </c>
      <c r="B160" s="45"/>
      <c r="C160" s="71"/>
      <c r="D160" s="103"/>
      <c r="E160"/>
    </row>
    <row r="161" spans="1:14" x14ac:dyDescent="0.2">
      <c r="A161" s="1" t="s">
        <v>63</v>
      </c>
      <c r="B161" s="146">
        <v>29011733</v>
      </c>
      <c r="C161" s="152">
        <f t="shared" ref="C161:C165" si="193">AVERAGE(E161:I161)</f>
        <v>37951569.200000003</v>
      </c>
      <c r="D161" s="125">
        <f t="shared" ref="D161:D165" si="194">AVERAGE(J161:N161)</f>
        <v>47576319</v>
      </c>
      <c r="E161" s="133">
        <v>736265</v>
      </c>
      <c r="F161" s="133">
        <v>56789292</v>
      </c>
      <c r="G161" s="133">
        <v>52618469</v>
      </c>
      <c r="H161" s="133">
        <v>14237131</v>
      </c>
      <c r="I161" s="133">
        <v>65376689</v>
      </c>
      <c r="J161" s="233">
        <v>8773572</v>
      </c>
      <c r="K161" s="133">
        <v>148000</v>
      </c>
      <c r="L161" s="133">
        <v>33245912</v>
      </c>
      <c r="M161" s="133">
        <v>170933620</v>
      </c>
      <c r="N161" s="133">
        <v>24780491</v>
      </c>
    </row>
    <row r="162" spans="1:14" x14ac:dyDescent="0.2">
      <c r="A162" s="320" t="s">
        <v>35</v>
      </c>
      <c r="B162" s="278">
        <v>10825563</v>
      </c>
      <c r="C162" s="319">
        <f t="shared" si="193"/>
        <v>21310091.199999999</v>
      </c>
      <c r="D162" s="153">
        <f t="shared" si="194"/>
        <v>15773274</v>
      </c>
      <c r="E162" s="326">
        <v>736265</v>
      </c>
      <c r="F162" s="326">
        <v>54819014</v>
      </c>
      <c r="G162" s="326">
        <v>50881942</v>
      </c>
      <c r="H162" s="326">
        <v>113235</v>
      </c>
      <c r="I162" s="326">
        <v>0</v>
      </c>
      <c r="J162" s="235">
        <v>0</v>
      </c>
      <c r="K162" s="134">
        <v>0</v>
      </c>
      <c r="L162" s="134">
        <v>22707685</v>
      </c>
      <c r="M162" s="134">
        <v>56158685</v>
      </c>
      <c r="N162" s="134">
        <v>0</v>
      </c>
    </row>
    <row r="163" spans="1:14" x14ac:dyDescent="0.2">
      <c r="A163" s="3" t="s">
        <v>64</v>
      </c>
      <c r="B163" s="146">
        <v>16169742</v>
      </c>
      <c r="C163" s="152">
        <f t="shared" si="193"/>
        <v>2766817.6</v>
      </c>
      <c r="D163" s="125">
        <f t="shared" si="194"/>
        <v>8031617</v>
      </c>
      <c r="E163" s="133">
        <v>0</v>
      </c>
      <c r="F163" s="133">
        <v>1970278</v>
      </c>
      <c r="G163" s="133">
        <v>1736527</v>
      </c>
      <c r="H163" s="133">
        <v>9015692</v>
      </c>
      <c r="I163" s="133">
        <v>1111591</v>
      </c>
      <c r="J163" s="233">
        <v>8773572</v>
      </c>
      <c r="K163" s="133">
        <v>148000</v>
      </c>
      <c r="L163" s="133">
        <v>9335500</v>
      </c>
      <c r="M163" s="133">
        <v>0</v>
      </c>
      <c r="N163" s="133">
        <v>21901013</v>
      </c>
    </row>
    <row r="164" spans="1:14" x14ac:dyDescent="0.2">
      <c r="A164" s="320" t="s">
        <v>68</v>
      </c>
      <c r="B164" s="278">
        <v>0</v>
      </c>
      <c r="C164" s="319">
        <f t="shared" si="193"/>
        <v>603239.4</v>
      </c>
      <c r="D164" s="153">
        <f t="shared" si="194"/>
        <v>4741196.2</v>
      </c>
      <c r="E164" s="326">
        <v>0</v>
      </c>
      <c r="F164" s="326">
        <v>0</v>
      </c>
      <c r="G164" s="326">
        <v>0</v>
      </c>
      <c r="H164" s="326">
        <v>0</v>
      </c>
      <c r="I164" s="326">
        <v>3016197</v>
      </c>
      <c r="J164" s="235">
        <v>0</v>
      </c>
      <c r="K164" s="134">
        <v>0</v>
      </c>
      <c r="L164" s="134">
        <v>1202727</v>
      </c>
      <c r="M164" s="134">
        <v>19623776</v>
      </c>
      <c r="N164" s="134">
        <v>2879478</v>
      </c>
    </row>
    <row r="165" spans="1:14" x14ac:dyDescent="0.2">
      <c r="A165" s="3" t="s">
        <v>65</v>
      </c>
      <c r="B165" s="146">
        <v>2016428</v>
      </c>
      <c r="C165" s="152">
        <f t="shared" si="193"/>
        <v>13271421</v>
      </c>
      <c r="D165" s="125">
        <f t="shared" si="194"/>
        <v>19030231.800000001</v>
      </c>
      <c r="E165" s="133">
        <v>0</v>
      </c>
      <c r="F165" s="133">
        <v>0</v>
      </c>
      <c r="G165" s="133">
        <v>0</v>
      </c>
      <c r="H165" s="133">
        <v>5108204</v>
      </c>
      <c r="I165" s="133">
        <v>61248901</v>
      </c>
      <c r="J165" s="233">
        <v>0</v>
      </c>
      <c r="K165" s="133">
        <v>0</v>
      </c>
      <c r="L165" s="133">
        <v>0</v>
      </c>
      <c r="M165" s="133">
        <v>95151159</v>
      </c>
      <c r="N165" s="133">
        <v>0</v>
      </c>
    </row>
    <row r="166" spans="1:14" x14ac:dyDescent="0.2">
      <c r="A166" s="3"/>
      <c r="B166" s="15"/>
      <c r="C166" s="100"/>
      <c r="D166" s="104"/>
      <c r="E166"/>
    </row>
    <row r="167" spans="1:14" x14ac:dyDescent="0.2">
      <c r="A167" s="1" t="s">
        <v>256</v>
      </c>
      <c r="B167" s="17">
        <f>SUM(B168:B171)</f>
        <v>1</v>
      </c>
      <c r="C167" s="78">
        <f t="shared" ref="C167:D167" si="195">SUM(C168:C171)</f>
        <v>0.99999999999999978</v>
      </c>
      <c r="D167" s="110">
        <f t="shared" si="195"/>
        <v>1</v>
      </c>
      <c r="E167" s="77">
        <f>SUM(E168:E171)</f>
        <v>1</v>
      </c>
      <c r="F167" s="77">
        <f t="shared" ref="F167" si="196">SUM(F168:F171)</f>
        <v>1</v>
      </c>
      <c r="G167" s="77">
        <f>SUM(G168:G171)</f>
        <v>1</v>
      </c>
      <c r="H167" s="77">
        <f t="shared" ref="H167:K167" si="197">SUM(H168:H171)</f>
        <v>1</v>
      </c>
      <c r="I167" s="77">
        <f t="shared" si="197"/>
        <v>1</v>
      </c>
      <c r="J167" s="78">
        <f>SUM(J168:J171)</f>
        <v>1</v>
      </c>
      <c r="K167" s="77">
        <f t="shared" si="197"/>
        <v>1</v>
      </c>
      <c r="L167" s="77">
        <f>SUM(L168:L171)</f>
        <v>1</v>
      </c>
      <c r="M167" s="77">
        <f>SUM(M168:M171)</f>
        <v>1</v>
      </c>
      <c r="N167" s="77">
        <f>SUM(N168:N171)</f>
        <v>1</v>
      </c>
    </row>
    <row r="168" spans="1:14" x14ac:dyDescent="0.2">
      <c r="A168" s="320" t="s">
        <v>35</v>
      </c>
      <c r="B168" s="280">
        <f t="shared" ref="B168:B171" si="198">B162/B$161</f>
        <v>0.37314430682234667</v>
      </c>
      <c r="C168" s="329">
        <f t="shared" ref="C168:D168" si="199">C162/C$161</f>
        <v>0.5615075120530193</v>
      </c>
      <c r="D168" s="113">
        <f t="shared" si="199"/>
        <v>0.33153624180130453</v>
      </c>
      <c r="E168" s="328">
        <f>E162/E$161</f>
        <v>1</v>
      </c>
      <c r="F168" s="328">
        <f t="shared" ref="F168:F171" si="200">F162/F$161</f>
        <v>0.96530546638968484</v>
      </c>
      <c r="G168" s="328">
        <f>G162/G$161</f>
        <v>0.96699776650666136</v>
      </c>
      <c r="H168" s="328">
        <f t="shared" ref="H168:K168" si="201">H162/H$161</f>
        <v>7.9534984962911417E-3</v>
      </c>
      <c r="I168" s="328">
        <f t="shared" si="201"/>
        <v>0</v>
      </c>
      <c r="J168" s="238">
        <f>J162/J$161</f>
        <v>0</v>
      </c>
      <c r="K168" s="79">
        <f t="shared" si="201"/>
        <v>0</v>
      </c>
      <c r="L168" s="79">
        <f t="shared" ref="L168:M171" si="202">L162/L$161</f>
        <v>0.68302187047839147</v>
      </c>
      <c r="M168" s="79">
        <f t="shared" si="202"/>
        <v>0.32854089792283109</v>
      </c>
      <c r="N168" s="79">
        <f t="shared" ref="N168" si="203">N162/N$161</f>
        <v>0</v>
      </c>
    </row>
    <row r="169" spans="1:14" x14ac:dyDescent="0.2">
      <c r="A169" s="3" t="s">
        <v>64</v>
      </c>
      <c r="B169" s="35">
        <f t="shared" si="198"/>
        <v>0.55735181348870133</v>
      </c>
      <c r="C169" s="81">
        <f t="shared" ref="C169:D169" si="204">C163/C$161</f>
        <v>7.2903905117051124E-2</v>
      </c>
      <c r="D169" s="111">
        <f t="shared" si="204"/>
        <v>0.16881543525887321</v>
      </c>
      <c r="E169" s="80">
        <f>E163/E$161</f>
        <v>0</v>
      </c>
      <c r="F169" s="80">
        <f t="shared" si="200"/>
        <v>3.4694533610315124E-2</v>
      </c>
      <c r="G169" s="80">
        <f>G163/G$161</f>
        <v>3.3002233493338619E-2</v>
      </c>
      <c r="H169" s="80">
        <f t="shared" ref="H169:K169" si="205">H163/H$161</f>
        <v>0.63325202247559564</v>
      </c>
      <c r="I169" s="80">
        <f t="shared" si="205"/>
        <v>1.7002864736695367E-2</v>
      </c>
      <c r="J169" s="81">
        <f>J163/J$161</f>
        <v>1</v>
      </c>
      <c r="K169" s="80">
        <f t="shared" si="205"/>
        <v>1</v>
      </c>
      <c r="L169" s="80">
        <f t="shared" si="202"/>
        <v>0.2808014410914641</v>
      </c>
      <c r="M169" s="80">
        <f t="shared" si="202"/>
        <v>0</v>
      </c>
      <c r="N169" s="80">
        <f t="shared" ref="N169" si="206">N163/N$161</f>
        <v>0.883800607502087</v>
      </c>
    </row>
    <row r="170" spans="1:14" x14ac:dyDescent="0.2">
      <c r="A170" s="320" t="s">
        <v>68</v>
      </c>
      <c r="B170" s="280">
        <f t="shared" si="198"/>
        <v>0</v>
      </c>
      <c r="C170" s="329">
        <f t="shared" ref="C170:D170" si="207">C164/C$161</f>
        <v>1.5894979119862058E-2</v>
      </c>
      <c r="D170" s="113">
        <f t="shared" si="207"/>
        <v>9.9654540318682497E-2</v>
      </c>
      <c r="E170" s="328">
        <f>E164/E$161</f>
        <v>0</v>
      </c>
      <c r="F170" s="328">
        <f t="shared" si="200"/>
        <v>0</v>
      </c>
      <c r="G170" s="328">
        <f>G164/G$161</f>
        <v>0</v>
      </c>
      <c r="H170" s="328">
        <f t="shared" ref="H170:K170" si="208">H164/H$161</f>
        <v>0</v>
      </c>
      <c r="I170" s="328">
        <f t="shared" si="208"/>
        <v>4.6135664655638953E-2</v>
      </c>
      <c r="J170" s="238">
        <f>J164/J$161</f>
        <v>0</v>
      </c>
      <c r="K170" s="79">
        <f t="shared" si="208"/>
        <v>0</v>
      </c>
      <c r="L170" s="79">
        <f t="shared" si="202"/>
        <v>3.6176688430144432E-2</v>
      </c>
      <c r="M170" s="79">
        <f t="shared" si="202"/>
        <v>0.11480348921411715</v>
      </c>
      <c r="N170" s="79">
        <f t="shared" ref="N170" si="209">N164/N$161</f>
        <v>0.11619939249791297</v>
      </c>
    </row>
    <row r="171" spans="1:14" x14ac:dyDescent="0.2">
      <c r="A171" s="3" t="s">
        <v>65</v>
      </c>
      <c r="B171" s="35">
        <f t="shared" si="198"/>
        <v>6.9503879688952053E-2</v>
      </c>
      <c r="C171" s="81">
        <f t="shared" ref="C171:D171" si="210">C165/C$161</f>
        <v>0.34969360371006736</v>
      </c>
      <c r="D171" s="111">
        <f t="shared" si="210"/>
        <v>0.39999378262113977</v>
      </c>
      <c r="E171" s="80">
        <f>E165/E$161</f>
        <v>0</v>
      </c>
      <c r="F171" s="80">
        <f t="shared" si="200"/>
        <v>0</v>
      </c>
      <c r="G171" s="80">
        <f>G165/G$161</f>
        <v>0</v>
      </c>
      <c r="H171" s="80">
        <f t="shared" ref="H171:K171" si="211">H165/H$161</f>
        <v>0.35879447902811318</v>
      </c>
      <c r="I171" s="80">
        <f t="shared" si="211"/>
        <v>0.93686147060766567</v>
      </c>
      <c r="J171" s="81">
        <f>J165/J$161</f>
        <v>0</v>
      </c>
      <c r="K171" s="80">
        <f t="shared" si="211"/>
        <v>0</v>
      </c>
      <c r="L171" s="80">
        <f t="shared" si="202"/>
        <v>0</v>
      </c>
      <c r="M171" s="80">
        <f t="shared" si="202"/>
        <v>0.55665561286305176</v>
      </c>
      <c r="N171" s="80">
        <f t="shared" ref="N171" si="212">N165/N$161</f>
        <v>0</v>
      </c>
    </row>
    <row r="172" spans="1:14" x14ac:dyDescent="0.2">
      <c r="A172" s="1"/>
      <c r="B172" s="18"/>
      <c r="C172" s="93"/>
      <c r="D172" s="114"/>
      <c r="E172"/>
    </row>
    <row r="173" spans="1:14" ht="10.5" x14ac:dyDescent="0.25">
      <c r="A173" s="21" t="s">
        <v>210</v>
      </c>
      <c r="B173" s="18"/>
      <c r="C173" s="93"/>
      <c r="D173" s="114"/>
      <c r="E173"/>
    </row>
    <row r="174" spans="1:14" x14ac:dyDescent="0.2">
      <c r="A174" s="72" t="s">
        <v>16</v>
      </c>
      <c r="B174" s="16"/>
      <c r="C174" s="71"/>
      <c r="D174" s="103"/>
      <c r="E174"/>
    </row>
    <row r="175" spans="1:14" x14ac:dyDescent="0.2">
      <c r="A175" s="1" t="s">
        <v>75</v>
      </c>
      <c r="B175" s="146">
        <v>61218904</v>
      </c>
      <c r="C175" s="152">
        <f t="shared" ref="C175:C181" si="213">AVERAGE(E175:I175)</f>
        <v>106930014.2</v>
      </c>
      <c r="D175" s="125">
        <f t="shared" ref="D175:D181" si="214">AVERAGE(J175:N175)</f>
        <v>187635237.19999999</v>
      </c>
      <c r="E175" s="133">
        <v>61611663</v>
      </c>
      <c r="F175" s="133">
        <v>82494302</v>
      </c>
      <c r="G175" s="133">
        <v>124388475</v>
      </c>
      <c r="H175" s="133">
        <v>69914223</v>
      </c>
      <c r="I175" s="133">
        <v>196241408</v>
      </c>
      <c r="J175" s="233">
        <v>132659493</v>
      </c>
      <c r="K175" s="133">
        <v>213766321</v>
      </c>
      <c r="L175" s="133">
        <v>208852544</v>
      </c>
      <c r="M175" s="133">
        <v>255260286</v>
      </c>
      <c r="N175" s="133">
        <v>127637542</v>
      </c>
    </row>
    <row r="176" spans="1:14" x14ac:dyDescent="0.2">
      <c r="A176" s="320" t="s">
        <v>39</v>
      </c>
      <c r="B176" s="278">
        <v>22196096</v>
      </c>
      <c r="C176" s="319">
        <f t="shared" si="213"/>
        <v>41821274</v>
      </c>
      <c r="D176" s="153">
        <f t="shared" si="214"/>
        <v>65806584.200000003</v>
      </c>
      <c r="E176" s="326">
        <v>21858184</v>
      </c>
      <c r="F176" s="326">
        <v>35598643</v>
      </c>
      <c r="G176" s="326">
        <v>41297725</v>
      </c>
      <c r="H176" s="326">
        <v>24067561</v>
      </c>
      <c r="I176" s="326">
        <v>86284257</v>
      </c>
      <c r="J176" s="235">
        <v>84975751</v>
      </c>
      <c r="K176" s="134">
        <v>66706402</v>
      </c>
      <c r="L176" s="134">
        <v>36363463</v>
      </c>
      <c r="M176" s="134">
        <v>91714083</v>
      </c>
      <c r="N176" s="134">
        <v>49273222</v>
      </c>
    </row>
    <row r="177" spans="1:14" x14ac:dyDescent="0.2">
      <c r="A177" s="3" t="s">
        <v>40</v>
      </c>
      <c r="B177" s="146">
        <v>647972</v>
      </c>
      <c r="C177" s="152">
        <f t="shared" si="213"/>
        <v>1568817</v>
      </c>
      <c r="D177" s="125">
        <f t="shared" si="214"/>
        <v>5912683</v>
      </c>
      <c r="E177" s="133">
        <v>975311</v>
      </c>
      <c r="F177" s="133">
        <v>2537256</v>
      </c>
      <c r="G177" s="133">
        <v>1213413</v>
      </c>
      <c r="H177" s="133">
        <v>563831</v>
      </c>
      <c r="I177" s="133">
        <v>2554274</v>
      </c>
      <c r="J177" s="233">
        <v>3121755</v>
      </c>
      <c r="K177" s="133">
        <v>7573536</v>
      </c>
      <c r="L177" s="133">
        <v>8249602</v>
      </c>
      <c r="M177" s="133">
        <v>4719560</v>
      </c>
      <c r="N177" s="133">
        <v>5898962</v>
      </c>
    </row>
    <row r="178" spans="1:14" x14ac:dyDescent="0.2">
      <c r="A178" s="320" t="s">
        <v>41</v>
      </c>
      <c r="B178" s="278">
        <v>5373125</v>
      </c>
      <c r="C178" s="319">
        <f t="shared" si="213"/>
        <v>23093354.600000001</v>
      </c>
      <c r="D178" s="153">
        <f t="shared" si="214"/>
        <v>19277562.600000001</v>
      </c>
      <c r="E178" s="326">
        <v>11143241</v>
      </c>
      <c r="F178" s="326">
        <v>31653583</v>
      </c>
      <c r="G178" s="326">
        <v>39079208</v>
      </c>
      <c r="H178" s="326">
        <v>0</v>
      </c>
      <c r="I178" s="326">
        <v>33590741</v>
      </c>
      <c r="J178" s="235">
        <v>0</v>
      </c>
      <c r="K178" s="134">
        <v>11276841</v>
      </c>
      <c r="L178" s="134">
        <v>12135616</v>
      </c>
      <c r="M178" s="134">
        <v>36793555</v>
      </c>
      <c r="N178" s="134">
        <v>36181801</v>
      </c>
    </row>
    <row r="179" spans="1:14" x14ac:dyDescent="0.2">
      <c r="A179" s="3" t="s">
        <v>42</v>
      </c>
      <c r="B179" s="146">
        <v>0</v>
      </c>
      <c r="C179" s="152">
        <f t="shared" si="213"/>
        <v>55475.8</v>
      </c>
      <c r="D179" s="125">
        <f t="shared" si="214"/>
        <v>11567.6</v>
      </c>
      <c r="E179" s="133">
        <v>0</v>
      </c>
      <c r="F179" s="133">
        <v>277379</v>
      </c>
      <c r="G179" s="133">
        <v>0</v>
      </c>
      <c r="H179" s="133">
        <v>0</v>
      </c>
      <c r="I179" s="133">
        <v>0</v>
      </c>
      <c r="J179" s="233">
        <v>0</v>
      </c>
      <c r="K179" s="133">
        <v>0</v>
      </c>
      <c r="L179" s="133">
        <v>0</v>
      </c>
      <c r="M179" s="133">
        <v>0</v>
      </c>
      <c r="N179" s="133">
        <v>57838</v>
      </c>
    </row>
    <row r="180" spans="1:14" x14ac:dyDescent="0.2">
      <c r="A180" s="320" t="s">
        <v>383</v>
      </c>
      <c r="B180" s="278">
        <v>12559856</v>
      </c>
      <c r="C180" s="319">
        <f t="shared" si="213"/>
        <v>9584977</v>
      </c>
      <c r="D180" s="153">
        <f t="shared" si="214"/>
        <v>15773930.199999999</v>
      </c>
      <c r="E180" s="326">
        <v>7704113</v>
      </c>
      <c r="F180" s="326">
        <v>9895276</v>
      </c>
      <c r="G180" s="326">
        <v>4404289</v>
      </c>
      <c r="H180" s="326">
        <v>20024496</v>
      </c>
      <c r="I180" s="326">
        <v>5896711</v>
      </c>
      <c r="J180" s="235">
        <v>16343789</v>
      </c>
      <c r="K180" s="134">
        <v>4158125</v>
      </c>
      <c r="L180" s="134">
        <v>24519843</v>
      </c>
      <c r="M180" s="134">
        <v>23947536</v>
      </c>
      <c r="N180" s="134">
        <v>9900358</v>
      </c>
    </row>
    <row r="181" spans="1:14" x14ac:dyDescent="0.2">
      <c r="A181" s="3" t="s">
        <v>384</v>
      </c>
      <c r="B181" s="146">
        <v>20441855</v>
      </c>
      <c r="C181" s="152">
        <f t="shared" si="213"/>
        <v>30806115.800000001</v>
      </c>
      <c r="D181" s="125">
        <f t="shared" si="214"/>
        <v>80852909.599999994</v>
      </c>
      <c r="E181" s="133">
        <v>19930814</v>
      </c>
      <c r="F181" s="133">
        <v>2532165</v>
      </c>
      <c r="G181" s="133">
        <v>38393840</v>
      </c>
      <c r="H181" s="133">
        <v>25258335</v>
      </c>
      <c r="I181" s="133">
        <v>67915425</v>
      </c>
      <c r="J181" s="233">
        <v>28218198</v>
      </c>
      <c r="K181" s="133">
        <v>124051417</v>
      </c>
      <c r="L181" s="133">
        <v>127584020</v>
      </c>
      <c r="M181" s="133">
        <v>98085552</v>
      </c>
      <c r="N181" s="133">
        <v>26325361</v>
      </c>
    </row>
    <row r="182" spans="1:14" x14ac:dyDescent="0.2">
      <c r="A182" s="3"/>
      <c r="B182" s="15"/>
      <c r="C182" s="83"/>
      <c r="D182" s="105"/>
      <c r="E182"/>
    </row>
    <row r="183" spans="1:14" x14ac:dyDescent="0.2">
      <c r="A183" s="1" t="s">
        <v>300</v>
      </c>
      <c r="B183" s="17">
        <f>SUM(B184:B189)</f>
        <v>1</v>
      </c>
      <c r="C183" s="54">
        <f t="shared" ref="C183:D183" si="215">SUM(C184:C189)</f>
        <v>1</v>
      </c>
      <c r="D183" s="107">
        <f t="shared" si="215"/>
        <v>1</v>
      </c>
      <c r="E183" s="36">
        <f>SUM(E184:E189)</f>
        <v>1</v>
      </c>
      <c r="F183" s="36">
        <f t="shared" ref="F183" si="216">SUM(F184:F189)</f>
        <v>1</v>
      </c>
      <c r="G183" s="36">
        <f>SUM(G184:G189)</f>
        <v>1</v>
      </c>
      <c r="H183" s="36">
        <f t="shared" ref="H183:K183" si="217">SUM(H184:H189)</f>
        <v>1</v>
      </c>
      <c r="I183" s="36">
        <f t="shared" si="217"/>
        <v>1</v>
      </c>
      <c r="J183" s="54">
        <f>SUM(J184:J189)</f>
        <v>1</v>
      </c>
      <c r="K183" s="36">
        <f t="shared" si="217"/>
        <v>1</v>
      </c>
      <c r="L183" s="36">
        <f>SUM(L184:L189)</f>
        <v>1</v>
      </c>
      <c r="M183" s="36">
        <f>SUM(M184:M189)</f>
        <v>1</v>
      </c>
      <c r="N183" s="36">
        <f>SUM(N184:N189)</f>
        <v>1</v>
      </c>
    </row>
    <row r="184" spans="1:14" x14ac:dyDescent="0.2">
      <c r="A184" s="320" t="s">
        <v>39</v>
      </c>
      <c r="B184" s="280">
        <f t="shared" ref="B184:B189" si="218">B176/B$175</f>
        <v>0.36256931355713262</v>
      </c>
      <c r="C184" s="323">
        <f t="shared" ref="C184:D184" si="219">C176/C$175</f>
        <v>0.391108841730613</v>
      </c>
      <c r="D184" s="108">
        <f t="shared" si="219"/>
        <v>0.35071549023522114</v>
      </c>
      <c r="E184" s="327">
        <f t="shared" ref="E184:E189" si="220">E176/E$175</f>
        <v>0.35477347852142865</v>
      </c>
      <c r="F184" s="327">
        <f t="shared" ref="F184:F189" si="221">F176/F$175</f>
        <v>0.43152850726587155</v>
      </c>
      <c r="G184" s="327">
        <f t="shared" ref="G184:G189" si="222">G176/G$175</f>
        <v>0.3320060399486367</v>
      </c>
      <c r="H184" s="327">
        <f t="shared" ref="H184:K184" si="223">H176/H$175</f>
        <v>0.34424413184138514</v>
      </c>
      <c r="I184" s="327">
        <f t="shared" si="223"/>
        <v>0.43968425359035335</v>
      </c>
      <c r="J184" s="237">
        <f t="shared" ref="J184:J189" si="224">J176/J$175</f>
        <v>0.64055537284467079</v>
      </c>
      <c r="K184" s="62">
        <f t="shared" si="223"/>
        <v>0.3120529075298068</v>
      </c>
      <c r="L184" s="62">
        <f t="shared" ref="L184:M189" si="225">L176/L$175</f>
        <v>0.17411070175903626</v>
      </c>
      <c r="M184" s="62">
        <f t="shared" si="225"/>
        <v>0.35929632626048219</v>
      </c>
      <c r="N184" s="62">
        <f t="shared" ref="N184" si="226">N176/N$175</f>
        <v>0.38604019811036472</v>
      </c>
    </row>
    <row r="185" spans="1:14" x14ac:dyDescent="0.2">
      <c r="A185" s="3" t="s">
        <v>40</v>
      </c>
      <c r="B185" s="35">
        <f t="shared" si="218"/>
        <v>1.0584508340756965E-2</v>
      </c>
      <c r="C185" s="56">
        <f t="shared" ref="C185:D185" si="227">C177/C$175</f>
        <v>1.4671437311003368E-2</v>
      </c>
      <c r="D185" s="109">
        <f t="shared" si="227"/>
        <v>3.1511581130668355E-2</v>
      </c>
      <c r="E185" s="37">
        <f t="shared" si="220"/>
        <v>1.5829973620416642E-2</v>
      </c>
      <c r="F185" s="37">
        <f t="shared" si="221"/>
        <v>3.0756742447496557E-2</v>
      </c>
      <c r="G185" s="37">
        <f t="shared" si="222"/>
        <v>9.7550275457593642E-3</v>
      </c>
      <c r="H185" s="37">
        <f t="shared" ref="H185:K185" si="228">H177/H$175</f>
        <v>8.064610830331333E-3</v>
      </c>
      <c r="I185" s="37">
        <f t="shared" si="228"/>
        <v>1.3015978768354535E-2</v>
      </c>
      <c r="J185" s="56">
        <f t="shared" si="224"/>
        <v>2.3532089030371916E-2</v>
      </c>
      <c r="K185" s="37">
        <f t="shared" si="228"/>
        <v>3.5429042164223802E-2</v>
      </c>
      <c r="L185" s="37">
        <f t="shared" si="225"/>
        <v>3.9499648134523085E-2</v>
      </c>
      <c r="M185" s="37">
        <f t="shared" si="225"/>
        <v>1.8489205955054051E-2</v>
      </c>
      <c r="N185" s="37">
        <f t="shared" ref="N185" si="229">N177/N$175</f>
        <v>4.6216512066645718E-2</v>
      </c>
    </row>
    <row r="186" spans="1:14" x14ac:dyDescent="0.2">
      <c r="A186" s="320" t="s">
        <v>41</v>
      </c>
      <c r="B186" s="280">
        <f t="shared" si="218"/>
        <v>8.7769049246618339E-2</v>
      </c>
      <c r="C186" s="323">
        <f t="shared" ref="C186:D186" si="230">C178/C$175</f>
        <v>0.21596700208798814</v>
      </c>
      <c r="D186" s="108">
        <f t="shared" si="230"/>
        <v>0.1027395647409878</v>
      </c>
      <c r="E186" s="327">
        <f t="shared" si="220"/>
        <v>0.18086252597986197</v>
      </c>
      <c r="F186" s="327">
        <f t="shared" si="221"/>
        <v>0.38370629525418615</v>
      </c>
      <c r="G186" s="327">
        <f t="shared" si="222"/>
        <v>0.31417064965222863</v>
      </c>
      <c r="H186" s="327">
        <f t="shared" ref="H186:K186" si="231">H178/H$175</f>
        <v>0</v>
      </c>
      <c r="I186" s="327">
        <f t="shared" si="231"/>
        <v>0.17117050546233342</v>
      </c>
      <c r="J186" s="237">
        <f t="shared" si="224"/>
        <v>0</v>
      </c>
      <c r="K186" s="62">
        <f t="shared" si="231"/>
        <v>5.2753122883187946E-2</v>
      </c>
      <c r="L186" s="62">
        <f t="shared" si="225"/>
        <v>5.8106144017091792E-2</v>
      </c>
      <c r="M186" s="62">
        <f t="shared" si="225"/>
        <v>0.14414132169388857</v>
      </c>
      <c r="N186" s="62">
        <f t="shared" ref="N186" si="232">N178/N$175</f>
        <v>0.28347303178245159</v>
      </c>
    </row>
    <row r="187" spans="1:14" x14ac:dyDescent="0.2">
      <c r="A187" s="3" t="s">
        <v>42</v>
      </c>
      <c r="B187" s="35">
        <f t="shared" si="218"/>
        <v>0</v>
      </c>
      <c r="C187" s="56">
        <f t="shared" ref="C187:D187" si="233">C179/C$175</f>
        <v>5.1880475669103577E-4</v>
      </c>
      <c r="D187" s="109">
        <f t="shared" si="233"/>
        <v>6.1649401107267076E-5</v>
      </c>
      <c r="E187" s="37">
        <f t="shared" si="220"/>
        <v>0</v>
      </c>
      <c r="F187" s="37">
        <f t="shared" si="221"/>
        <v>3.3624019268627789E-3</v>
      </c>
      <c r="G187" s="37">
        <f t="shared" si="222"/>
        <v>0</v>
      </c>
      <c r="H187" s="37">
        <f t="shared" ref="H187:K187" si="234">H179/H$175</f>
        <v>0</v>
      </c>
      <c r="I187" s="37">
        <f t="shared" si="234"/>
        <v>0</v>
      </c>
      <c r="J187" s="56">
        <f t="shared" si="224"/>
        <v>0</v>
      </c>
      <c r="K187" s="37">
        <f t="shared" si="234"/>
        <v>0</v>
      </c>
      <c r="L187" s="37">
        <f t="shared" si="225"/>
        <v>0</v>
      </c>
      <c r="M187" s="37">
        <f t="shared" si="225"/>
        <v>0</v>
      </c>
      <c r="N187" s="37">
        <f t="shared" ref="N187" si="235">N179/N$175</f>
        <v>4.5314254014700473E-4</v>
      </c>
    </row>
    <row r="188" spans="1:14" x14ac:dyDescent="0.2">
      <c r="A188" s="320" t="s">
        <v>299</v>
      </c>
      <c r="B188" s="280">
        <f t="shared" si="218"/>
        <v>0.20516303264756258</v>
      </c>
      <c r="C188" s="323">
        <f t="shared" ref="C188:D188" si="236">C180/C$175</f>
        <v>8.9637853989923064E-2</v>
      </c>
      <c r="D188" s="108">
        <f t="shared" si="236"/>
        <v>8.4066993147916033E-2</v>
      </c>
      <c r="E188" s="327">
        <f t="shared" si="220"/>
        <v>0.12504309451929579</v>
      </c>
      <c r="F188" s="327">
        <f t="shared" si="221"/>
        <v>0.11995102401133111</v>
      </c>
      <c r="G188" s="327">
        <f t="shared" si="222"/>
        <v>3.5407532731629679E-2</v>
      </c>
      <c r="H188" s="327">
        <f t="shared" ref="H188:K188" si="237">H180/H$175</f>
        <v>0.28641519766299911</v>
      </c>
      <c r="I188" s="327">
        <f t="shared" si="237"/>
        <v>3.0048250571051753E-2</v>
      </c>
      <c r="J188" s="237">
        <f t="shared" si="224"/>
        <v>0.12320105128096638</v>
      </c>
      <c r="K188" s="62">
        <f t="shared" si="237"/>
        <v>1.9451731126532323E-2</v>
      </c>
      <c r="L188" s="62">
        <f t="shared" si="225"/>
        <v>0.11740265419031716</v>
      </c>
      <c r="M188" s="62">
        <f t="shared" si="225"/>
        <v>9.3816144983869518E-2</v>
      </c>
      <c r="N188" s="62">
        <f t="shared" ref="N188" si="238">N180/N$175</f>
        <v>7.756619130130224E-2</v>
      </c>
    </row>
    <row r="189" spans="1:14" x14ac:dyDescent="0.2">
      <c r="A189" s="3" t="s">
        <v>301</v>
      </c>
      <c r="B189" s="35">
        <f t="shared" si="218"/>
        <v>0.3339140962079295</v>
      </c>
      <c r="C189" s="56">
        <f t="shared" ref="C189:D189" si="239">C181/C$175</f>
        <v>0.28809606012378142</v>
      </c>
      <c r="D189" s="109">
        <f t="shared" si="239"/>
        <v>0.43090472134409941</v>
      </c>
      <c r="E189" s="37">
        <f t="shared" si="220"/>
        <v>0.32349092735899693</v>
      </c>
      <c r="F189" s="37">
        <f t="shared" si="221"/>
        <v>3.0695029094251869E-2</v>
      </c>
      <c r="G189" s="37">
        <f t="shared" si="222"/>
        <v>0.3086607501217456</v>
      </c>
      <c r="H189" s="37">
        <f t="shared" ref="H189:K189" si="240">H181/H$175</f>
        <v>0.36127605966528442</v>
      </c>
      <c r="I189" s="37">
        <f t="shared" si="240"/>
        <v>0.34608101160790694</v>
      </c>
      <c r="J189" s="56">
        <f t="shared" si="224"/>
        <v>0.21271148684399088</v>
      </c>
      <c r="K189" s="37">
        <f t="shared" si="240"/>
        <v>0.58031319629624911</v>
      </c>
      <c r="L189" s="37">
        <f t="shared" si="225"/>
        <v>0.61088085189903174</v>
      </c>
      <c r="M189" s="37">
        <f t="shared" si="225"/>
        <v>0.38425700110670563</v>
      </c>
      <c r="N189" s="37">
        <f t="shared" ref="N189" si="241">N181/N$175</f>
        <v>0.20625092419908869</v>
      </c>
    </row>
    <row r="190" spans="1:14" x14ac:dyDescent="0.2">
      <c r="A190" s="1"/>
      <c r="B190" s="45"/>
      <c r="C190" s="83"/>
      <c r="D190" s="105"/>
      <c r="E190"/>
    </row>
    <row r="191" spans="1:14" x14ac:dyDescent="0.2">
      <c r="A191" s="1" t="s">
        <v>385</v>
      </c>
      <c r="B191" s="146">
        <v>35030914</v>
      </c>
      <c r="C191" s="152">
        <f t="shared" ref="C191:C194" si="242">AVERAGE(E191:I191)</f>
        <v>72881828.799999997</v>
      </c>
      <c r="D191" s="125">
        <f t="shared" ref="D191:D194" si="243">AVERAGE(J191:N191)</f>
        <v>136791099</v>
      </c>
      <c r="E191" s="133">
        <v>39823354</v>
      </c>
      <c r="F191" s="133">
        <v>37719291</v>
      </c>
      <c r="G191" s="133">
        <v>89700366</v>
      </c>
      <c r="H191" s="133">
        <v>56177295</v>
      </c>
      <c r="I191" s="133">
        <v>140988838</v>
      </c>
      <c r="J191" s="233">
        <v>83185104</v>
      </c>
      <c r="K191" s="133">
        <v>138235899</v>
      </c>
      <c r="L191" s="133">
        <v>190625747</v>
      </c>
      <c r="M191" s="133">
        <v>189318598</v>
      </c>
      <c r="N191" s="133">
        <v>82590147</v>
      </c>
    </row>
    <row r="192" spans="1:14" x14ac:dyDescent="0.2">
      <c r="A192" s="320" t="s">
        <v>76</v>
      </c>
      <c r="B192" s="278">
        <v>35030914</v>
      </c>
      <c r="C192" s="319">
        <f t="shared" si="242"/>
        <v>69545107.200000003</v>
      </c>
      <c r="D192" s="153">
        <f t="shared" si="243"/>
        <v>122551819.8</v>
      </c>
      <c r="E192" s="326">
        <v>39823354</v>
      </c>
      <c r="F192" s="326">
        <v>32961434</v>
      </c>
      <c r="G192" s="326">
        <v>80683074</v>
      </c>
      <c r="H192" s="326">
        <v>53268836</v>
      </c>
      <c r="I192" s="326">
        <v>140988838</v>
      </c>
      <c r="J192" s="235">
        <v>83185104</v>
      </c>
      <c r="K192" s="134">
        <v>107677899</v>
      </c>
      <c r="L192" s="134">
        <v>187258102</v>
      </c>
      <c r="M192" s="134">
        <v>170404546</v>
      </c>
      <c r="N192" s="134">
        <v>64233448</v>
      </c>
    </row>
    <row r="193" spans="1:14" x14ac:dyDescent="0.2">
      <c r="A193" s="3" t="s">
        <v>77</v>
      </c>
      <c r="B193" s="146">
        <v>0</v>
      </c>
      <c r="C193" s="152">
        <f t="shared" si="242"/>
        <v>3336721.6</v>
      </c>
      <c r="D193" s="125">
        <f t="shared" si="243"/>
        <v>14239279.199999999</v>
      </c>
      <c r="E193" s="133">
        <v>0</v>
      </c>
      <c r="F193" s="133">
        <v>4757857</v>
      </c>
      <c r="G193" s="133">
        <v>9017292</v>
      </c>
      <c r="H193" s="133">
        <v>2908459</v>
      </c>
      <c r="I193" s="133">
        <v>0</v>
      </c>
      <c r="J193" s="233">
        <v>0</v>
      </c>
      <c r="K193" s="133">
        <v>30558000</v>
      </c>
      <c r="L193" s="133">
        <v>3367645</v>
      </c>
      <c r="M193" s="133">
        <v>18914052</v>
      </c>
      <c r="N193" s="133">
        <v>18356699</v>
      </c>
    </row>
    <row r="194" spans="1:14" x14ac:dyDescent="0.2">
      <c r="A194" s="1" t="s">
        <v>67</v>
      </c>
      <c r="B194" s="278">
        <v>26187990</v>
      </c>
      <c r="C194" s="319">
        <f t="shared" si="242"/>
        <v>34048185.399999999</v>
      </c>
      <c r="D194" s="153">
        <f t="shared" si="243"/>
        <v>50844138.200000003</v>
      </c>
      <c r="E194" s="326">
        <v>21788309</v>
      </c>
      <c r="F194" s="326">
        <v>44775011</v>
      </c>
      <c r="G194" s="326">
        <v>34688109</v>
      </c>
      <c r="H194" s="326">
        <v>13736928</v>
      </c>
      <c r="I194" s="326">
        <v>55252570</v>
      </c>
      <c r="J194" s="235">
        <v>49474389</v>
      </c>
      <c r="K194" s="134">
        <v>75530422</v>
      </c>
      <c r="L194" s="134">
        <v>18226797</v>
      </c>
      <c r="M194" s="134">
        <v>65941688</v>
      </c>
      <c r="N194" s="134">
        <v>45047395</v>
      </c>
    </row>
    <row r="195" spans="1:14" x14ac:dyDescent="0.2">
      <c r="A195" s="1"/>
      <c r="B195" s="146"/>
      <c r="C195" s="152"/>
      <c r="D195" s="125"/>
      <c r="E195" s="133"/>
      <c r="F195" s="133"/>
      <c r="G195" s="133"/>
      <c r="H195" s="133"/>
      <c r="I195" s="133"/>
      <c r="J195" s="233"/>
      <c r="K195" s="133"/>
      <c r="L195" s="133"/>
      <c r="M195" s="133"/>
      <c r="N195" s="133"/>
    </row>
    <row r="196" spans="1:14" x14ac:dyDescent="0.2">
      <c r="A196" s="72" t="s">
        <v>4</v>
      </c>
      <c r="B196" s="45"/>
      <c r="C196" s="83"/>
      <c r="D196" s="105"/>
      <c r="E196" s="73"/>
      <c r="F196" s="73"/>
      <c r="G196" s="73"/>
      <c r="H196" s="73"/>
      <c r="I196" s="73"/>
      <c r="J196" s="83"/>
      <c r="K196" s="73"/>
      <c r="L196" s="73"/>
      <c r="M196" s="73"/>
      <c r="N196" s="73"/>
    </row>
    <row r="197" spans="1:14" x14ac:dyDescent="0.2">
      <c r="A197" s="1" t="s">
        <v>302</v>
      </c>
      <c r="B197" s="45">
        <f>SUM(B198:B201)</f>
        <v>327766490</v>
      </c>
      <c r="C197" s="49">
        <f t="shared" ref="C197:C201" si="244">AVERAGE(E197:I197)</f>
        <v>223740451.40000001</v>
      </c>
      <c r="D197" s="112">
        <f t="shared" ref="D197:D201" si="245">AVERAGE(J197:N197)</f>
        <v>534610419</v>
      </c>
      <c r="E197" s="5">
        <f>SUM(E198:E201)</f>
        <v>191199099</v>
      </c>
      <c r="F197" s="5">
        <f t="shared" ref="F197" si="246">SUM(F198:F201)</f>
        <v>219840813</v>
      </c>
      <c r="G197" s="5">
        <f>SUM(G198:G201)</f>
        <v>197702836</v>
      </c>
      <c r="H197" s="5">
        <f t="shared" ref="H197:K197" si="247">SUM(H198:H201)</f>
        <v>143671229</v>
      </c>
      <c r="I197" s="5">
        <f t="shared" si="247"/>
        <v>366288280</v>
      </c>
      <c r="J197" s="49">
        <f>SUM(J198:J201)</f>
        <v>443249888</v>
      </c>
      <c r="K197" s="5">
        <f t="shared" si="247"/>
        <v>552908000</v>
      </c>
      <c r="L197" s="5">
        <f>SUM(L198:L201)</f>
        <v>757288781</v>
      </c>
      <c r="M197" s="5">
        <f>SUM(M198:M201)</f>
        <v>609585513</v>
      </c>
      <c r="N197" s="5">
        <f>SUM(N198:N201)</f>
        <v>310019913</v>
      </c>
    </row>
    <row r="198" spans="1:14" x14ac:dyDescent="0.2">
      <c r="A198" s="320" t="s">
        <v>54</v>
      </c>
      <c r="B198" s="278">
        <v>106052453</v>
      </c>
      <c r="C198" s="319">
        <f t="shared" si="244"/>
        <v>153772760.80000001</v>
      </c>
      <c r="D198" s="153">
        <f t="shared" si="245"/>
        <v>349711535</v>
      </c>
      <c r="E198" s="326">
        <v>153360295</v>
      </c>
      <c r="F198" s="326">
        <v>142254576</v>
      </c>
      <c r="G198" s="326">
        <v>131348047</v>
      </c>
      <c r="H198" s="326">
        <v>99480408</v>
      </c>
      <c r="I198" s="326">
        <v>242420478</v>
      </c>
      <c r="J198" s="235">
        <v>236003213</v>
      </c>
      <c r="K198" s="134">
        <v>352453000</v>
      </c>
      <c r="L198" s="134">
        <v>489905102</v>
      </c>
      <c r="M198" s="134">
        <v>419575659</v>
      </c>
      <c r="N198" s="134">
        <v>250620701</v>
      </c>
    </row>
    <row r="199" spans="1:14" x14ac:dyDescent="0.2">
      <c r="A199" s="3" t="s">
        <v>55</v>
      </c>
      <c r="B199" s="146">
        <v>203712612</v>
      </c>
      <c r="C199" s="152">
        <f t="shared" si="244"/>
        <v>44519259.399999999</v>
      </c>
      <c r="D199" s="125">
        <f t="shared" si="245"/>
        <v>116909492.59999999</v>
      </c>
      <c r="E199" s="133">
        <v>17847867</v>
      </c>
      <c r="F199" s="133">
        <v>50378541</v>
      </c>
      <c r="G199" s="133">
        <v>41232918</v>
      </c>
      <c r="H199" s="133">
        <v>35352388</v>
      </c>
      <c r="I199" s="133">
        <v>77784583</v>
      </c>
      <c r="J199" s="233">
        <v>114819817</v>
      </c>
      <c r="K199" s="133">
        <v>104445000</v>
      </c>
      <c r="L199" s="133">
        <v>214734505</v>
      </c>
      <c r="M199" s="133">
        <v>100392741</v>
      </c>
      <c r="N199" s="133">
        <v>50155400</v>
      </c>
    </row>
    <row r="200" spans="1:14" x14ac:dyDescent="0.2">
      <c r="A200" s="320" t="s">
        <v>56</v>
      </c>
      <c r="B200" s="278">
        <v>6280257</v>
      </c>
      <c r="C200" s="319">
        <f t="shared" si="244"/>
        <v>14418224.6</v>
      </c>
      <c r="D200" s="153">
        <f t="shared" si="245"/>
        <v>20819622</v>
      </c>
      <c r="E200" s="326">
        <v>5740139</v>
      </c>
      <c r="F200" s="326">
        <v>19962320</v>
      </c>
      <c r="G200" s="326">
        <v>6001855</v>
      </c>
      <c r="H200" s="326">
        <v>6660322</v>
      </c>
      <c r="I200" s="326">
        <v>33726487</v>
      </c>
      <c r="J200" s="235">
        <v>11460102</v>
      </c>
      <c r="K200" s="134">
        <v>35716000</v>
      </c>
      <c r="L200" s="134">
        <v>8987873</v>
      </c>
      <c r="M200" s="134">
        <v>44964118</v>
      </c>
      <c r="N200" s="134">
        <v>2970017</v>
      </c>
    </row>
    <row r="201" spans="1:14" x14ac:dyDescent="0.2">
      <c r="A201" s="3" t="s">
        <v>57</v>
      </c>
      <c r="B201" s="146">
        <v>11721168</v>
      </c>
      <c r="C201" s="152">
        <f t="shared" si="244"/>
        <v>11030206.6</v>
      </c>
      <c r="D201" s="125">
        <f t="shared" si="245"/>
        <v>47169769.399999999</v>
      </c>
      <c r="E201" s="133">
        <v>14250798</v>
      </c>
      <c r="F201" s="133">
        <v>7245376</v>
      </c>
      <c r="G201" s="133">
        <v>19120016</v>
      </c>
      <c r="H201" s="133">
        <v>2178111</v>
      </c>
      <c r="I201" s="133">
        <v>12356732</v>
      </c>
      <c r="J201" s="233">
        <v>80966756</v>
      </c>
      <c r="K201" s="133">
        <v>60294000</v>
      </c>
      <c r="L201" s="133">
        <v>43661301</v>
      </c>
      <c r="M201" s="133">
        <v>44652995</v>
      </c>
      <c r="N201" s="133">
        <v>6273795</v>
      </c>
    </row>
    <row r="202" spans="1:14" x14ac:dyDescent="0.2">
      <c r="A202" s="3"/>
      <c r="B202" s="15"/>
      <c r="C202" s="100"/>
      <c r="D202" s="104"/>
      <c r="E202"/>
    </row>
    <row r="203" spans="1:14" x14ac:dyDescent="0.2">
      <c r="A203" s="1" t="s">
        <v>302</v>
      </c>
      <c r="B203" s="17">
        <f>SUM(B204:B207)</f>
        <v>1</v>
      </c>
      <c r="C203" s="54">
        <f t="shared" ref="C203:D203" si="248">SUM(C204:C207)</f>
        <v>1</v>
      </c>
      <c r="D203" s="107">
        <f t="shared" si="248"/>
        <v>1</v>
      </c>
      <c r="E203" s="36">
        <f>SUM(E204:E207)</f>
        <v>1</v>
      </c>
      <c r="F203" s="36">
        <f t="shared" ref="F203" si="249">SUM(F204:F207)</f>
        <v>1</v>
      </c>
      <c r="G203" s="36">
        <f>SUM(G204:G207)</f>
        <v>1</v>
      </c>
      <c r="H203" s="36">
        <f t="shared" ref="H203:K203" si="250">SUM(H204:H207)</f>
        <v>1</v>
      </c>
      <c r="I203" s="36">
        <f t="shared" si="250"/>
        <v>1</v>
      </c>
      <c r="J203" s="54">
        <f>SUM(J204:J207)</f>
        <v>1</v>
      </c>
      <c r="K203" s="36">
        <f t="shared" si="250"/>
        <v>1</v>
      </c>
      <c r="L203" s="36">
        <f>SUM(L204:L207)</f>
        <v>1</v>
      </c>
      <c r="M203" s="36">
        <f>SUM(M204:M207)</f>
        <v>1</v>
      </c>
      <c r="N203" s="36">
        <f>SUM(N204:N207)</f>
        <v>1</v>
      </c>
    </row>
    <row r="204" spans="1:14" x14ac:dyDescent="0.2">
      <c r="A204" s="320" t="s">
        <v>54</v>
      </c>
      <c r="B204" s="280">
        <f t="shared" ref="B204:B207" si="251">B198/B$197</f>
        <v>0.32356099917352749</v>
      </c>
      <c r="C204" s="323">
        <f t="shared" ref="C204:D204" si="252">C198/C$197</f>
        <v>0.68728189220056257</v>
      </c>
      <c r="D204" s="108">
        <f t="shared" si="252"/>
        <v>0.65414275998238636</v>
      </c>
      <c r="E204" s="327">
        <f>E198/E$197</f>
        <v>0.80209737285425176</v>
      </c>
      <c r="F204" s="327">
        <f t="shared" ref="F204:F207" si="253">F198/F$197</f>
        <v>0.6470799214156836</v>
      </c>
      <c r="G204" s="327">
        <f>G198/G$197</f>
        <v>0.664371081657119</v>
      </c>
      <c r="H204" s="327">
        <f t="shared" ref="H204:K204" si="254">H198/H$197</f>
        <v>0.69241704614359501</v>
      </c>
      <c r="I204" s="327">
        <f t="shared" si="254"/>
        <v>0.6618297424094487</v>
      </c>
      <c r="J204" s="237">
        <f>J198/J$197</f>
        <v>0.53243829133240528</v>
      </c>
      <c r="K204" s="62">
        <f t="shared" si="254"/>
        <v>0.63745324719483165</v>
      </c>
      <c r="L204" s="62">
        <f t="shared" ref="L204:M207" si="255">L198/L$197</f>
        <v>0.64691979373189734</v>
      </c>
      <c r="M204" s="62">
        <f t="shared" si="255"/>
        <v>0.68829663771881666</v>
      </c>
      <c r="N204" s="62">
        <f t="shared" ref="N204" si="256">N198/N$197</f>
        <v>0.80840194610337823</v>
      </c>
    </row>
    <row r="205" spans="1:14" x14ac:dyDescent="0.2">
      <c r="A205" s="3" t="s">
        <v>55</v>
      </c>
      <c r="B205" s="35">
        <f t="shared" si="251"/>
        <v>0.6215175077842765</v>
      </c>
      <c r="C205" s="56">
        <f t="shared" ref="C205:D205" si="257">C199/C$197</f>
        <v>0.1989772485101905</v>
      </c>
      <c r="D205" s="109">
        <f t="shared" si="257"/>
        <v>0.21868165760532998</v>
      </c>
      <c r="E205" s="37">
        <f>E199/E$197</f>
        <v>9.3347024611240448E-2</v>
      </c>
      <c r="F205" s="37">
        <f t="shared" si="253"/>
        <v>0.22915918255815401</v>
      </c>
      <c r="G205" s="37">
        <f>G199/G$197</f>
        <v>0.20856007346298258</v>
      </c>
      <c r="H205" s="37">
        <f t="shared" ref="H205:K205" si="258">H199/H$197</f>
        <v>0.24606449214685844</v>
      </c>
      <c r="I205" s="37">
        <f t="shared" si="258"/>
        <v>0.21235891849993124</v>
      </c>
      <c r="J205" s="56">
        <f>J199/J$197</f>
        <v>0.25904082574748444</v>
      </c>
      <c r="K205" s="37">
        <f t="shared" si="258"/>
        <v>0.18890122769068271</v>
      </c>
      <c r="L205" s="37">
        <f t="shared" si="255"/>
        <v>0.28355696055135404</v>
      </c>
      <c r="M205" s="37">
        <f t="shared" si="255"/>
        <v>0.16469016874421685</v>
      </c>
      <c r="N205" s="37">
        <f t="shared" ref="N205" si="259">N199/N$197</f>
        <v>0.16178122080822596</v>
      </c>
    </row>
    <row r="206" spans="1:14" x14ac:dyDescent="0.2">
      <c r="A206" s="320" t="s">
        <v>56</v>
      </c>
      <c r="B206" s="280">
        <f t="shared" si="251"/>
        <v>1.9160765946512715E-2</v>
      </c>
      <c r="C206" s="323">
        <f t="shared" ref="C206:D206" si="260">C200/C$197</f>
        <v>6.4441742696868448E-2</v>
      </c>
      <c r="D206" s="108">
        <f t="shared" si="260"/>
        <v>3.894353955716677E-2</v>
      </c>
      <c r="E206" s="327">
        <f>E200/E$197</f>
        <v>3.0021788962509705E-2</v>
      </c>
      <c r="F206" s="327">
        <f t="shared" si="253"/>
        <v>9.0803521546292676E-2</v>
      </c>
      <c r="G206" s="327">
        <f>G200/G$197</f>
        <v>3.035796107649159E-2</v>
      </c>
      <c r="H206" s="327">
        <f t="shared" ref="H206:K206" si="261">H200/H$197</f>
        <v>4.6358077719234933E-2</v>
      </c>
      <c r="I206" s="327">
        <f t="shared" si="261"/>
        <v>9.2076347624335669E-2</v>
      </c>
      <c r="J206" s="237">
        <f>J200/J$197</f>
        <v>2.5854720576940111E-2</v>
      </c>
      <c r="K206" s="62">
        <f t="shared" si="261"/>
        <v>6.4596641755952172E-2</v>
      </c>
      <c r="L206" s="62">
        <f t="shared" si="255"/>
        <v>1.1868488251115396E-2</v>
      </c>
      <c r="M206" s="62">
        <f t="shared" si="255"/>
        <v>7.3761789020730884E-2</v>
      </c>
      <c r="N206" s="62">
        <f t="shared" ref="N206" si="262">N200/N$197</f>
        <v>9.5800846186289979E-3</v>
      </c>
    </row>
    <row r="207" spans="1:14" x14ac:dyDescent="0.2">
      <c r="A207" s="3" t="s">
        <v>57</v>
      </c>
      <c r="B207" s="35">
        <f t="shared" si="251"/>
        <v>3.5760727095683273E-2</v>
      </c>
      <c r="C207" s="56">
        <f t="shared" ref="C207:D207" si="263">C201/C$197</f>
        <v>4.9299116592378518E-2</v>
      </c>
      <c r="D207" s="109">
        <f t="shared" si="263"/>
        <v>8.8232042855116891E-2</v>
      </c>
      <c r="E207" s="37">
        <f>E201/E$197</f>
        <v>7.453381357199805E-2</v>
      </c>
      <c r="F207" s="37">
        <f t="shared" si="253"/>
        <v>3.2957374479869669E-2</v>
      </c>
      <c r="G207" s="37">
        <f>G201/G$197</f>
        <v>9.6710883803406852E-2</v>
      </c>
      <c r="H207" s="37">
        <f t="shared" ref="H207:K207" si="264">H201/H$197</f>
        <v>1.5160383990311659E-2</v>
      </c>
      <c r="I207" s="37">
        <f t="shared" si="264"/>
        <v>3.3734991466284427E-2</v>
      </c>
      <c r="J207" s="56">
        <f>J201/J$197</f>
        <v>0.18266616234317018</v>
      </c>
      <c r="K207" s="37">
        <f t="shared" si="264"/>
        <v>0.10904888335853342</v>
      </c>
      <c r="L207" s="37">
        <f t="shared" si="255"/>
        <v>5.7654757465633179E-2</v>
      </c>
      <c r="M207" s="37">
        <f t="shared" si="255"/>
        <v>7.3251404516235602E-2</v>
      </c>
      <c r="N207" s="37">
        <f t="shared" ref="N207" si="265">N201/N$197</f>
        <v>2.0236748469766842E-2</v>
      </c>
    </row>
    <row r="208" spans="1:14" x14ac:dyDescent="0.2">
      <c r="A208" s="1"/>
      <c r="B208" s="18"/>
      <c r="C208" s="83"/>
      <c r="D208" s="105"/>
      <c r="E208"/>
    </row>
    <row r="209" spans="1:14" ht="10.5" x14ac:dyDescent="0.25">
      <c r="A209" s="21" t="s">
        <v>211</v>
      </c>
      <c r="B209" s="45"/>
      <c r="C209" s="83"/>
      <c r="D209" s="105"/>
      <c r="E209"/>
    </row>
    <row r="210" spans="1:14" ht="10.5" x14ac:dyDescent="0.25">
      <c r="A210" s="97" t="s">
        <v>66</v>
      </c>
      <c r="B210" s="146">
        <v>626551975</v>
      </c>
      <c r="C210" s="152">
        <f t="shared" ref="C210" si="266">AVERAGE(E210:I210)</f>
        <v>525719751</v>
      </c>
      <c r="D210" s="125">
        <f t="shared" ref="D210" si="267">AVERAGE(J210:N210)</f>
        <v>1244087074.8</v>
      </c>
      <c r="E210" s="126">
        <v>373384214</v>
      </c>
      <c r="F210" s="126">
        <v>585854574</v>
      </c>
      <c r="G210" s="126">
        <v>552928451</v>
      </c>
      <c r="H210" s="126">
        <v>316548140</v>
      </c>
      <c r="I210" s="126">
        <v>799883376</v>
      </c>
      <c r="J210" s="152">
        <v>940302466</v>
      </c>
      <c r="K210" s="126">
        <v>1525747829</v>
      </c>
      <c r="L210" s="126">
        <v>1609356036</v>
      </c>
      <c r="M210" s="126">
        <v>1324177323</v>
      </c>
      <c r="N210" s="126">
        <v>820851720</v>
      </c>
    </row>
    <row r="211" spans="1:14" x14ac:dyDescent="0.2">
      <c r="A211" s="72" t="s">
        <v>15</v>
      </c>
      <c r="B211" s="45"/>
      <c r="C211" s="71"/>
      <c r="D211" s="103"/>
      <c r="E211" s="73"/>
      <c r="F211" s="73"/>
      <c r="G211" s="73"/>
      <c r="H211" s="73"/>
      <c r="I211" s="73"/>
      <c r="J211" s="83"/>
      <c r="K211" s="73"/>
      <c r="L211" s="73"/>
      <c r="M211" s="73"/>
      <c r="N211" s="73"/>
    </row>
    <row r="212" spans="1:14" x14ac:dyDescent="0.2">
      <c r="A212" s="1" t="s">
        <v>69</v>
      </c>
      <c r="B212" s="146">
        <v>626551975</v>
      </c>
      <c r="C212" s="233">
        <f t="shared" ref="C212:C217" si="268">AVERAGE(E212:I212)</f>
        <v>525719751</v>
      </c>
      <c r="D212" s="302">
        <f t="shared" ref="D212:D217" si="269">AVERAGE(J212:N212)</f>
        <v>1244087074.8</v>
      </c>
      <c r="E212" s="126">
        <v>373384214</v>
      </c>
      <c r="F212" s="126">
        <v>585854574</v>
      </c>
      <c r="G212" s="126">
        <v>552928451</v>
      </c>
      <c r="H212" s="126">
        <v>316548140</v>
      </c>
      <c r="I212" s="126">
        <v>799883376</v>
      </c>
      <c r="J212" s="152">
        <v>940302466</v>
      </c>
      <c r="K212" s="126">
        <v>1525747829</v>
      </c>
      <c r="L212" s="126">
        <v>1609356036</v>
      </c>
      <c r="M212" s="126">
        <v>1324177323</v>
      </c>
      <c r="N212" s="126">
        <v>820851720</v>
      </c>
    </row>
    <row r="213" spans="1:14" x14ac:dyDescent="0.2">
      <c r="A213" s="320" t="s">
        <v>70</v>
      </c>
      <c r="B213" s="278">
        <v>239740709</v>
      </c>
      <c r="C213" s="319">
        <f t="shared" si="268"/>
        <v>225127339</v>
      </c>
      <c r="D213" s="153">
        <f t="shared" si="269"/>
        <v>530730220.39999998</v>
      </c>
      <c r="E213" s="326">
        <v>152982137</v>
      </c>
      <c r="F213" s="326">
        <v>254978606</v>
      </c>
      <c r="G213" s="326">
        <v>232101976</v>
      </c>
      <c r="H213" s="326">
        <v>144677875</v>
      </c>
      <c r="I213" s="326">
        <v>340896101</v>
      </c>
      <c r="J213" s="235">
        <v>462353465</v>
      </c>
      <c r="K213" s="134">
        <v>594799527</v>
      </c>
      <c r="L213" s="134">
        <v>665036736</v>
      </c>
      <c r="M213" s="134">
        <v>573305362</v>
      </c>
      <c r="N213" s="134">
        <v>358156012</v>
      </c>
    </row>
    <row r="214" spans="1:14" x14ac:dyDescent="0.2">
      <c r="A214" s="3" t="s">
        <v>71</v>
      </c>
      <c r="B214" s="146">
        <v>60174043</v>
      </c>
      <c r="C214" s="152">
        <f t="shared" si="268"/>
        <v>76696910.599999994</v>
      </c>
      <c r="D214" s="125">
        <f t="shared" si="269"/>
        <v>151345344.40000001</v>
      </c>
      <c r="E214" s="133">
        <v>53323739</v>
      </c>
      <c r="F214" s="133">
        <v>125729928</v>
      </c>
      <c r="G214" s="133">
        <v>69835219</v>
      </c>
      <c r="H214" s="133">
        <v>37965768</v>
      </c>
      <c r="I214" s="133">
        <v>96629899</v>
      </c>
      <c r="J214" s="233">
        <v>143751095</v>
      </c>
      <c r="K214" s="133">
        <v>156405888</v>
      </c>
      <c r="L214" s="133">
        <v>220205157</v>
      </c>
      <c r="M214" s="133">
        <v>136696445</v>
      </c>
      <c r="N214" s="133">
        <v>99668137</v>
      </c>
    </row>
    <row r="215" spans="1:14" x14ac:dyDescent="0.2">
      <c r="A215" s="320" t="s">
        <v>72</v>
      </c>
      <c r="B215" s="278">
        <v>40772518</v>
      </c>
      <c r="C215" s="319">
        <f t="shared" si="268"/>
        <v>39691366</v>
      </c>
      <c r="D215" s="153">
        <f t="shared" si="269"/>
        <v>101428641.40000001</v>
      </c>
      <c r="E215" s="326">
        <v>35272078</v>
      </c>
      <c r="F215" s="326">
        <v>32482029</v>
      </c>
      <c r="G215" s="326">
        <v>32981250</v>
      </c>
      <c r="H215" s="326">
        <v>17887438</v>
      </c>
      <c r="I215" s="326">
        <v>79834035</v>
      </c>
      <c r="J215" s="235">
        <v>53437355</v>
      </c>
      <c r="K215" s="134">
        <v>115359000</v>
      </c>
      <c r="L215" s="134">
        <v>173656141</v>
      </c>
      <c r="M215" s="134">
        <v>115852392</v>
      </c>
      <c r="N215" s="134">
        <v>48838319</v>
      </c>
    </row>
    <row r="216" spans="1:14" x14ac:dyDescent="0.2">
      <c r="A216" s="3" t="s">
        <v>73</v>
      </c>
      <c r="B216" s="146">
        <v>259776980</v>
      </c>
      <c r="C216" s="152">
        <f t="shared" si="268"/>
        <v>147156321.59999999</v>
      </c>
      <c r="D216" s="125">
        <f t="shared" si="269"/>
        <v>354143742.39999998</v>
      </c>
      <c r="E216" s="133">
        <v>107466692</v>
      </c>
      <c r="F216" s="133">
        <v>141995397</v>
      </c>
      <c r="G216" s="133">
        <v>165970029</v>
      </c>
      <c r="H216" s="133">
        <v>95361397</v>
      </c>
      <c r="I216" s="133">
        <v>224988093</v>
      </c>
      <c r="J216" s="233">
        <v>222410204</v>
      </c>
      <c r="K216" s="133">
        <v>525415840</v>
      </c>
      <c r="L216" s="133">
        <v>438950511</v>
      </c>
      <c r="M216" s="133">
        <v>351459131</v>
      </c>
      <c r="N216" s="133">
        <v>232483026</v>
      </c>
    </row>
    <row r="217" spans="1:14" x14ac:dyDescent="0.2">
      <c r="A217" s="320" t="s">
        <v>74</v>
      </c>
      <c r="B217" s="278">
        <v>4548254</v>
      </c>
      <c r="C217" s="319">
        <f t="shared" si="268"/>
        <v>3654860.2</v>
      </c>
      <c r="D217" s="153">
        <f t="shared" si="269"/>
        <v>30173504.399999999</v>
      </c>
      <c r="E217" s="326">
        <v>4941540</v>
      </c>
      <c r="F217" s="326">
        <v>7449863</v>
      </c>
      <c r="G217" s="326">
        <v>4932195</v>
      </c>
      <c r="H217" s="326">
        <v>950703</v>
      </c>
      <c r="I217" s="326">
        <v>0</v>
      </c>
      <c r="J217" s="235">
        <v>5750017</v>
      </c>
      <c r="K217" s="134">
        <v>39492000</v>
      </c>
      <c r="L217" s="134">
        <v>46142450</v>
      </c>
      <c r="M217" s="134">
        <v>42036841</v>
      </c>
      <c r="N217" s="134">
        <v>17446214</v>
      </c>
    </row>
    <row r="218" spans="1:14" x14ac:dyDescent="0.2">
      <c r="A218" s="3"/>
      <c r="B218" s="15"/>
      <c r="C218" s="100"/>
      <c r="D218" s="104"/>
      <c r="E218"/>
    </row>
    <row r="219" spans="1:14" x14ac:dyDescent="0.2">
      <c r="A219" s="1" t="s">
        <v>303</v>
      </c>
      <c r="B219" s="17">
        <f>SUM(B220:B224)</f>
        <v>0.96562221194817865</v>
      </c>
      <c r="C219" s="78">
        <f t="shared" ref="C219:D219" si="270">SUM(C220:C224)</f>
        <v>0.93648145511656833</v>
      </c>
      <c r="D219" s="110">
        <f t="shared" si="270"/>
        <v>0.93869752098159176</v>
      </c>
      <c r="E219" s="77">
        <f>SUM(E220:E224)</f>
        <v>0.94804807682630099</v>
      </c>
      <c r="F219" s="77">
        <f t="shared" ref="F219" si="271">SUM(F220:F224)</f>
        <v>0.96036772258775605</v>
      </c>
      <c r="G219" s="77">
        <f>SUM(G220:G224)</f>
        <v>0.91480311437256834</v>
      </c>
      <c r="H219" s="77">
        <f t="shared" ref="H219:K219" si="272">SUM(H220:H224)</f>
        <v>0.93775051402924059</v>
      </c>
      <c r="I219" s="77">
        <f t="shared" si="272"/>
        <v>0.92807045411080025</v>
      </c>
      <c r="J219" s="78">
        <f>SUM(J220:J224)</f>
        <v>0.94406020200738261</v>
      </c>
      <c r="K219" s="77">
        <f t="shared" si="272"/>
        <v>0.93821025191181839</v>
      </c>
      <c r="L219" s="77">
        <f>SUM(L220:L224)</f>
        <v>0.95938435030047009</v>
      </c>
      <c r="M219" s="77">
        <f>SUM(M220:M224)</f>
        <v>0.92083601631048329</v>
      </c>
      <c r="N219" s="77">
        <f>SUM(N220:N224)</f>
        <v>0.92171544453850929</v>
      </c>
    </row>
    <row r="220" spans="1:14" x14ac:dyDescent="0.2">
      <c r="A220" s="320" t="s">
        <v>70</v>
      </c>
      <c r="B220" s="280">
        <f>B213/B$212</f>
        <v>0.38263499049699745</v>
      </c>
      <c r="C220" s="329">
        <f t="shared" ref="C220:D220" si="273">C213/C$212</f>
        <v>0.42822689954443049</v>
      </c>
      <c r="D220" s="113">
        <f t="shared" si="273"/>
        <v>0.42660214960059806</v>
      </c>
      <c r="E220" s="328">
        <f>E213/E$212</f>
        <v>0.40971774184325854</v>
      </c>
      <c r="F220" s="328">
        <f t="shared" ref="F220:F224" si="274">F213/F$212</f>
        <v>0.43522508369116192</v>
      </c>
      <c r="G220" s="328">
        <f>G213/G$212</f>
        <v>0.41976855338196373</v>
      </c>
      <c r="H220" s="328">
        <f t="shared" ref="H220:K220" si="275">H213/H$212</f>
        <v>0.45704857087455958</v>
      </c>
      <c r="I220" s="328">
        <f t="shared" si="275"/>
        <v>0.42618225509914837</v>
      </c>
      <c r="J220" s="238">
        <f>J213/J$212</f>
        <v>0.49170717053080665</v>
      </c>
      <c r="K220" s="79">
        <f t="shared" si="275"/>
        <v>0.38984130646926191</v>
      </c>
      <c r="L220" s="79">
        <f t="shared" ref="L220:M224" si="276">L213/L$212</f>
        <v>0.41323157904383068</v>
      </c>
      <c r="M220" s="79">
        <f t="shared" si="276"/>
        <v>0.43295210697396908</v>
      </c>
      <c r="N220" s="79">
        <f t="shared" ref="N220" si="277">N213/N$212</f>
        <v>0.43632242373811436</v>
      </c>
    </row>
    <row r="221" spans="1:14" x14ac:dyDescent="0.2">
      <c r="A221" s="3" t="s">
        <v>71</v>
      </c>
      <c r="B221" s="35">
        <f>B214/B$212</f>
        <v>9.6039986147996734E-2</v>
      </c>
      <c r="C221" s="81">
        <f t="shared" ref="C221:D221" si="278">C214/C$212</f>
        <v>0.14588934589980812</v>
      </c>
      <c r="D221" s="111">
        <f t="shared" si="278"/>
        <v>0.12165172958197508</v>
      </c>
      <c r="E221" s="80">
        <f>E214/E$212</f>
        <v>0.14281198026224001</v>
      </c>
      <c r="F221" s="80">
        <f t="shared" si="274"/>
        <v>0.21460945016023722</v>
      </c>
      <c r="G221" s="80">
        <f>G214/G$212</f>
        <v>0.12630064319117484</v>
      </c>
      <c r="H221" s="80">
        <f t="shared" ref="H221:K221" si="279">H214/H$212</f>
        <v>0.11993679065686502</v>
      </c>
      <c r="I221" s="80">
        <f t="shared" si="279"/>
        <v>0.12080498470066967</v>
      </c>
      <c r="J221" s="81">
        <f>J214/J$212</f>
        <v>0.15287750505591038</v>
      </c>
      <c r="K221" s="80">
        <f t="shared" si="279"/>
        <v>0.10251096873754752</v>
      </c>
      <c r="L221" s="80">
        <f t="shared" si="276"/>
        <v>0.1368281176285345</v>
      </c>
      <c r="M221" s="80">
        <f t="shared" si="276"/>
        <v>0.10323122336086102</v>
      </c>
      <c r="N221" s="80">
        <f t="shared" ref="N221" si="280">N214/N$212</f>
        <v>0.12142039124922586</v>
      </c>
    </row>
    <row r="222" spans="1:14" x14ac:dyDescent="0.2">
      <c r="A222" s="320" t="s">
        <v>72</v>
      </c>
      <c r="B222" s="280">
        <f>B215/B$212</f>
        <v>6.507443855715242E-2</v>
      </c>
      <c r="C222" s="329">
        <f t="shared" ref="C222:D222" si="281">C215/C$212</f>
        <v>7.5499096095402354E-2</v>
      </c>
      <c r="D222" s="113">
        <f t="shared" si="281"/>
        <v>8.1528570993558244E-2</v>
      </c>
      <c r="E222" s="328">
        <f>E215/E$212</f>
        <v>9.4465905835001363E-2</v>
      </c>
      <c r="F222" s="328">
        <f t="shared" si="274"/>
        <v>5.5443842962980779E-2</v>
      </c>
      <c r="G222" s="328">
        <f>G215/G$212</f>
        <v>5.964831424454952E-2</v>
      </c>
      <c r="H222" s="328">
        <f t="shared" ref="H222:K222" si="282">H215/H$212</f>
        <v>5.6507796886754731E-2</v>
      </c>
      <c r="I222" s="328">
        <f t="shared" si="282"/>
        <v>9.9807093628109106E-2</v>
      </c>
      <c r="J222" s="238">
        <f>J215/J$212</f>
        <v>5.6829963689577309E-2</v>
      </c>
      <c r="K222" s="79">
        <f t="shared" si="282"/>
        <v>7.5608169192420333E-2</v>
      </c>
      <c r="L222" s="79">
        <f t="shared" si="276"/>
        <v>0.10790411637664495</v>
      </c>
      <c r="M222" s="79">
        <f t="shared" si="276"/>
        <v>8.7490089120035475E-2</v>
      </c>
      <c r="N222" s="79">
        <f t="shared" ref="N222" si="283">N215/N$212</f>
        <v>5.9497126959787573E-2</v>
      </c>
    </row>
    <row r="223" spans="1:14" x14ac:dyDescent="0.2">
      <c r="A223" s="3" t="s">
        <v>73</v>
      </c>
      <c r="B223" s="35">
        <f>B216/B$212</f>
        <v>0.41461361605316144</v>
      </c>
      <c r="C223" s="81">
        <f t="shared" ref="C223:D223" si="284">C216/C$212</f>
        <v>0.27991400612224665</v>
      </c>
      <c r="D223" s="111">
        <f t="shared" si="284"/>
        <v>0.28466153983388365</v>
      </c>
      <c r="E223" s="80">
        <f>E216/E$212</f>
        <v>0.28781798472069309</v>
      </c>
      <c r="F223" s="80">
        <f t="shared" si="274"/>
        <v>0.24237311322929092</v>
      </c>
      <c r="G223" s="80">
        <f>G216/G$212</f>
        <v>0.30016547113796466</v>
      </c>
      <c r="H223" s="80">
        <f t="shared" ref="H223:K223" si="285">H216/H$212</f>
        <v>0.30125401147515823</v>
      </c>
      <c r="I223" s="80">
        <f t="shared" si="285"/>
        <v>0.28127612068287317</v>
      </c>
      <c r="J223" s="81">
        <f>J216/J$212</f>
        <v>0.23653049103031917</v>
      </c>
      <c r="K223" s="80">
        <f t="shared" si="285"/>
        <v>0.34436610691058045</v>
      </c>
      <c r="L223" s="80">
        <f t="shared" si="276"/>
        <v>0.27274916251036446</v>
      </c>
      <c r="M223" s="80">
        <f t="shared" si="276"/>
        <v>0.26541696863056763</v>
      </c>
      <c r="N223" s="80">
        <f t="shared" ref="N223" si="286">N216/N$212</f>
        <v>0.28322170781344042</v>
      </c>
    </row>
    <row r="224" spans="1:14" x14ac:dyDescent="0.2">
      <c r="A224" s="320" t="s">
        <v>74</v>
      </c>
      <c r="B224" s="280">
        <f>B217/B$212</f>
        <v>7.259180692870691E-3</v>
      </c>
      <c r="C224" s="329">
        <f t="shared" ref="C224:D224" si="287">C217/C$212</f>
        <v>6.9521074546807357E-3</v>
      </c>
      <c r="D224" s="113">
        <f t="shared" si="287"/>
        <v>2.4253530971576651E-2</v>
      </c>
      <c r="E224" s="328">
        <f>E217/E$212</f>
        <v>1.3234464165107955E-2</v>
      </c>
      <c r="F224" s="328">
        <f t="shared" si="274"/>
        <v>1.271623254408525E-2</v>
      </c>
      <c r="G224" s="328">
        <f>G217/G$212</f>
        <v>8.920132416915548E-3</v>
      </c>
      <c r="H224" s="328">
        <f t="shared" ref="H224:K224" si="288">H217/H$212</f>
        <v>3.003344135902994E-3</v>
      </c>
      <c r="I224" s="328">
        <f t="shared" si="288"/>
        <v>0</v>
      </c>
      <c r="J224" s="238">
        <f>J217/J$212</f>
        <v>6.1150717007691013E-3</v>
      </c>
      <c r="K224" s="79">
        <f t="shared" si="288"/>
        <v>2.5883700602008196E-2</v>
      </c>
      <c r="L224" s="79">
        <f t="shared" si="276"/>
        <v>2.8671374741095511E-2</v>
      </c>
      <c r="M224" s="79">
        <f t="shared" si="276"/>
        <v>3.1745628225050039E-2</v>
      </c>
      <c r="N224" s="79">
        <f t="shared" ref="N224" si="289">N217/N$212</f>
        <v>2.1253794777941138E-2</v>
      </c>
    </row>
    <row r="225" spans="1:14" x14ac:dyDescent="0.2">
      <c r="A225" s="3"/>
      <c r="B225" s="35"/>
      <c r="C225" s="81"/>
      <c r="D225" s="111"/>
    </row>
    <row r="226" spans="1:14" x14ac:dyDescent="0.2">
      <c r="A226" s="72" t="s">
        <v>248</v>
      </c>
      <c r="B226" s="45"/>
      <c r="C226" s="71"/>
      <c r="D226" s="103"/>
    </row>
    <row r="227" spans="1:14" x14ac:dyDescent="0.2">
      <c r="A227" s="1" t="s">
        <v>304</v>
      </c>
      <c r="B227" s="146">
        <v>26187990</v>
      </c>
      <c r="C227" s="152">
        <f t="shared" ref="C227" si="290">AVERAGE(E227:I227)</f>
        <v>34048185.399999999</v>
      </c>
      <c r="D227" s="125">
        <f t="shared" ref="D227" si="291">AVERAGE(J227:N227)</f>
        <v>50844138.200000003</v>
      </c>
      <c r="E227" s="133">
        <v>21788309</v>
      </c>
      <c r="F227" s="133">
        <v>44775011</v>
      </c>
      <c r="G227" s="133">
        <v>34688109</v>
      </c>
      <c r="H227" s="133">
        <v>13736928</v>
      </c>
      <c r="I227" s="133">
        <v>55252570</v>
      </c>
      <c r="J227" s="233">
        <v>49474389</v>
      </c>
      <c r="K227" s="133">
        <v>75530422</v>
      </c>
      <c r="L227" s="133">
        <v>18226797</v>
      </c>
      <c r="M227" s="133">
        <v>65941688</v>
      </c>
      <c r="N227" s="133">
        <v>45047395</v>
      </c>
    </row>
    <row r="228" spans="1:14" x14ac:dyDescent="0.2">
      <c r="A228" s="149"/>
      <c r="B228" s="112"/>
      <c r="C228" s="73"/>
      <c r="D228" s="105"/>
      <c r="E228" s="73"/>
      <c r="F228" s="73"/>
      <c r="G228" s="73"/>
      <c r="H228" s="73"/>
      <c r="I228" s="105"/>
      <c r="J228" s="73"/>
      <c r="K228" s="73"/>
      <c r="L228" s="73"/>
      <c r="M228" s="73"/>
      <c r="N228" s="73"/>
    </row>
    <row r="229" spans="1:14" x14ac:dyDescent="0.2">
      <c r="A229" s="218" t="s">
        <v>8</v>
      </c>
      <c r="B229" s="45"/>
      <c r="D229" s="103"/>
      <c r="E229" s="73"/>
      <c r="F229" s="73"/>
      <c r="G229" s="73"/>
      <c r="H229" s="73"/>
      <c r="I229" s="73"/>
      <c r="J229" s="83"/>
      <c r="K229" s="73"/>
      <c r="L229" s="73"/>
      <c r="M229" s="73"/>
      <c r="N229" s="73"/>
    </row>
    <row r="230" spans="1:14" x14ac:dyDescent="0.2">
      <c r="A230" s="1" t="s">
        <v>69</v>
      </c>
      <c r="B230" s="146">
        <v>108729578</v>
      </c>
      <c r="C230" s="155">
        <f t="shared" ref="C230:C231" si="292">AVERAGE(E230:I230)</f>
        <v>165641078.40000001</v>
      </c>
      <c r="D230" s="156">
        <f t="shared" ref="D230:D231" si="293">AVERAGE(J230:N230)</f>
        <v>361653819.39999998</v>
      </c>
      <c r="E230" s="133">
        <v>154842302</v>
      </c>
      <c r="F230" s="133">
        <v>200911292</v>
      </c>
      <c r="G230" s="133">
        <v>155495590</v>
      </c>
      <c r="H230" s="133">
        <v>136329064</v>
      </c>
      <c r="I230" s="133">
        <v>180627144</v>
      </c>
      <c r="J230" s="233">
        <v>220497688</v>
      </c>
      <c r="K230" s="133">
        <v>429129733</v>
      </c>
      <c r="L230" s="133">
        <v>476447246</v>
      </c>
      <c r="M230" s="133">
        <v>385055144</v>
      </c>
      <c r="N230" s="133">
        <v>297139286</v>
      </c>
    </row>
    <row r="231" spans="1:14" x14ac:dyDescent="0.2">
      <c r="A231" s="320" t="s">
        <v>70</v>
      </c>
      <c r="B231" s="278">
        <v>72664015</v>
      </c>
      <c r="C231" s="330">
        <f t="shared" si="292"/>
        <v>92177577.599999994</v>
      </c>
      <c r="D231" s="157">
        <f t="shared" si="293"/>
        <v>231221872.80000001</v>
      </c>
      <c r="E231" s="326">
        <v>74204289</v>
      </c>
      <c r="F231" s="326">
        <v>124545936</v>
      </c>
      <c r="G231" s="326">
        <v>82954859</v>
      </c>
      <c r="H231" s="326">
        <v>80106532</v>
      </c>
      <c r="I231" s="326">
        <v>99076272</v>
      </c>
      <c r="J231" s="235">
        <v>181246745</v>
      </c>
      <c r="K231" s="134">
        <v>269925758</v>
      </c>
      <c r="L231" s="134">
        <v>264216862</v>
      </c>
      <c r="M231" s="134">
        <v>236830549</v>
      </c>
      <c r="N231" s="134">
        <v>203889450</v>
      </c>
    </row>
    <row r="232" spans="1:14" x14ac:dyDescent="0.2">
      <c r="A232" s="1" t="s">
        <v>257</v>
      </c>
      <c r="B232" s="17">
        <f t="shared" ref="B232:N232" si="294">SUM(B233:B233)</f>
        <v>0.66830034969877283</v>
      </c>
      <c r="C232" s="77">
        <f t="shared" si="294"/>
        <v>0.55648984231679566</v>
      </c>
      <c r="D232" s="110">
        <f t="shared" si="294"/>
        <v>0.63934586169615892</v>
      </c>
      <c r="E232" s="77">
        <f t="shared" si="294"/>
        <v>0.47922491490729713</v>
      </c>
      <c r="F232" s="77">
        <f t="shared" si="294"/>
        <v>0.61990510717535974</v>
      </c>
      <c r="G232" s="77">
        <f t="shared" si="294"/>
        <v>0.5334868918147454</v>
      </c>
      <c r="H232" s="77">
        <f t="shared" si="294"/>
        <v>0.58759687516082415</v>
      </c>
      <c r="I232" s="77">
        <f t="shared" si="294"/>
        <v>0.54851264215305318</v>
      </c>
      <c r="J232" s="78">
        <f t="shared" si="294"/>
        <v>0.82198932172023498</v>
      </c>
      <c r="K232" s="77">
        <f t="shared" si="294"/>
        <v>0.62900735428649501</v>
      </c>
      <c r="L232" s="77">
        <f t="shared" si="294"/>
        <v>0.5545563841920077</v>
      </c>
      <c r="M232" s="77">
        <f t="shared" si="294"/>
        <v>0.61505618790019334</v>
      </c>
      <c r="N232" s="77">
        <f t="shared" si="294"/>
        <v>0.68617466490109291</v>
      </c>
    </row>
    <row r="233" spans="1:14" x14ac:dyDescent="0.2">
      <c r="A233" s="320" t="s">
        <v>70</v>
      </c>
      <c r="B233" s="280">
        <f t="shared" ref="B233:N233" si="295">B231/B$230</f>
        <v>0.66830034969877283</v>
      </c>
      <c r="C233" s="328">
        <f t="shared" si="295"/>
        <v>0.55648984231679566</v>
      </c>
      <c r="D233" s="113">
        <f t="shared" si="295"/>
        <v>0.63934586169615892</v>
      </c>
      <c r="E233" s="328">
        <f t="shared" si="295"/>
        <v>0.47922491490729713</v>
      </c>
      <c r="F233" s="328">
        <f t="shared" si="295"/>
        <v>0.61990510717535974</v>
      </c>
      <c r="G233" s="328">
        <f t="shared" si="295"/>
        <v>0.5334868918147454</v>
      </c>
      <c r="H233" s="328">
        <f t="shared" si="295"/>
        <v>0.58759687516082415</v>
      </c>
      <c r="I233" s="328">
        <f t="shared" si="295"/>
        <v>0.54851264215305318</v>
      </c>
      <c r="J233" s="238">
        <f t="shared" si="295"/>
        <v>0.82198932172023498</v>
      </c>
      <c r="K233" s="79">
        <f t="shared" si="295"/>
        <v>0.62900735428649501</v>
      </c>
      <c r="L233" s="79">
        <f t="shared" si="295"/>
        <v>0.5545563841920077</v>
      </c>
      <c r="M233" s="79">
        <f t="shared" si="295"/>
        <v>0.61505618790019334</v>
      </c>
      <c r="N233" s="79">
        <f t="shared" si="295"/>
        <v>0.68617466490109291</v>
      </c>
    </row>
    <row r="234" spans="1:14" x14ac:dyDescent="0.2">
      <c r="A234" s="72" t="s">
        <v>11</v>
      </c>
      <c r="B234" s="16"/>
      <c r="D234" s="103"/>
      <c r="E234"/>
    </row>
    <row r="235" spans="1:14" x14ac:dyDescent="0.2">
      <c r="A235" s="1" t="s">
        <v>69</v>
      </c>
      <c r="B235" s="146">
        <v>45564282</v>
      </c>
      <c r="C235" s="126">
        <f t="shared" ref="C235:C236" si="296">AVERAGE(E235:I235)</f>
        <v>56604880.200000003</v>
      </c>
      <c r="D235" s="125">
        <f t="shared" ref="D235:D236" si="297">AVERAGE(J235:N235)</f>
        <v>156128901.40000001</v>
      </c>
      <c r="E235" s="133">
        <v>34319194</v>
      </c>
      <c r="F235" s="133">
        <v>48094939</v>
      </c>
      <c r="G235" s="133">
        <v>49447722</v>
      </c>
      <c r="H235" s="133">
        <v>27178944</v>
      </c>
      <c r="I235" s="133">
        <v>123983602</v>
      </c>
      <c r="J235" s="233">
        <v>108965077</v>
      </c>
      <c r="K235" s="133">
        <v>125628036</v>
      </c>
      <c r="L235" s="133">
        <v>196126216</v>
      </c>
      <c r="M235" s="133">
        <v>257528106</v>
      </c>
      <c r="N235" s="133">
        <v>92397072</v>
      </c>
    </row>
    <row r="236" spans="1:14" x14ac:dyDescent="0.2">
      <c r="A236" s="320" t="s">
        <v>70</v>
      </c>
      <c r="B236" s="278">
        <v>22579966</v>
      </c>
      <c r="C236" s="331">
        <f t="shared" si="296"/>
        <v>27946335.600000001</v>
      </c>
      <c r="D236" s="153">
        <f t="shared" si="297"/>
        <v>72265978</v>
      </c>
      <c r="E236" s="326">
        <v>14660359</v>
      </c>
      <c r="F236" s="326">
        <v>25351244</v>
      </c>
      <c r="G236" s="326">
        <v>26246262</v>
      </c>
      <c r="H236" s="326">
        <v>14009094</v>
      </c>
      <c r="I236" s="326">
        <v>59464719</v>
      </c>
      <c r="J236" s="235">
        <v>55345583</v>
      </c>
      <c r="K236" s="134">
        <v>65357029</v>
      </c>
      <c r="L236" s="134">
        <v>81669709</v>
      </c>
      <c r="M236" s="134">
        <v>114129603</v>
      </c>
      <c r="N236" s="134">
        <v>44827966</v>
      </c>
    </row>
    <row r="237" spans="1:14" x14ac:dyDescent="0.2">
      <c r="A237" s="1" t="s">
        <v>258</v>
      </c>
      <c r="B237" s="17">
        <f t="shared" ref="B237:N237" si="298">SUM(B238:B238)</f>
        <v>0.4955628621559317</v>
      </c>
      <c r="C237" s="77">
        <f t="shared" si="298"/>
        <v>0.49370894349141298</v>
      </c>
      <c r="D237" s="110">
        <f t="shared" si="298"/>
        <v>0.46286099083510235</v>
      </c>
      <c r="E237" s="77">
        <f t="shared" si="298"/>
        <v>0.42717666970850188</v>
      </c>
      <c r="F237" s="77">
        <f t="shared" si="298"/>
        <v>0.52710835125500421</v>
      </c>
      <c r="G237" s="77">
        <f t="shared" si="298"/>
        <v>0.53078809171431596</v>
      </c>
      <c r="H237" s="77">
        <f t="shared" si="298"/>
        <v>0.51543923119308832</v>
      </c>
      <c r="I237" s="77">
        <f t="shared" si="298"/>
        <v>0.47961761104504774</v>
      </c>
      <c r="J237" s="78">
        <f t="shared" si="298"/>
        <v>0.50792037709476401</v>
      </c>
      <c r="K237" s="77">
        <f t="shared" si="298"/>
        <v>0.52024238443081283</v>
      </c>
      <c r="L237" s="77">
        <f t="shared" si="298"/>
        <v>0.41641403513337555</v>
      </c>
      <c r="M237" s="77">
        <f t="shared" si="298"/>
        <v>0.44317338706323572</v>
      </c>
      <c r="N237" s="77">
        <f t="shared" si="298"/>
        <v>0.48516652129409471</v>
      </c>
    </row>
    <row r="238" spans="1:14" x14ac:dyDescent="0.2">
      <c r="A238" s="320" t="s">
        <v>70</v>
      </c>
      <c r="B238" s="280">
        <f t="shared" ref="B238:N238" si="299">B236/B$235</f>
        <v>0.4955628621559317</v>
      </c>
      <c r="C238" s="328">
        <f t="shared" si="299"/>
        <v>0.49370894349141298</v>
      </c>
      <c r="D238" s="113">
        <f t="shared" si="299"/>
        <v>0.46286099083510235</v>
      </c>
      <c r="E238" s="328">
        <f t="shared" si="299"/>
        <v>0.42717666970850188</v>
      </c>
      <c r="F238" s="328">
        <f t="shared" si="299"/>
        <v>0.52710835125500421</v>
      </c>
      <c r="G238" s="328">
        <f t="shared" si="299"/>
        <v>0.53078809171431596</v>
      </c>
      <c r="H238" s="328">
        <f t="shared" si="299"/>
        <v>0.51543923119308832</v>
      </c>
      <c r="I238" s="328">
        <f t="shared" si="299"/>
        <v>0.47961761104504774</v>
      </c>
      <c r="J238" s="238">
        <f t="shared" si="299"/>
        <v>0.50792037709476401</v>
      </c>
      <c r="K238" s="79">
        <f t="shared" si="299"/>
        <v>0.52024238443081283</v>
      </c>
      <c r="L238" s="79">
        <f t="shared" si="299"/>
        <v>0.41641403513337555</v>
      </c>
      <c r="M238" s="79">
        <f t="shared" si="299"/>
        <v>0.44317338706323572</v>
      </c>
      <c r="N238" s="79">
        <f t="shared" si="299"/>
        <v>0.48516652129409471</v>
      </c>
    </row>
    <row r="239" spans="1:14" x14ac:dyDescent="0.2">
      <c r="A239" s="72" t="s">
        <v>12</v>
      </c>
      <c r="B239" s="16"/>
      <c r="D239" s="103"/>
      <c r="E239"/>
    </row>
    <row r="240" spans="1:14" x14ac:dyDescent="0.2">
      <c r="A240" s="1" t="s">
        <v>69</v>
      </c>
      <c r="B240" s="146">
        <v>45242273</v>
      </c>
      <c r="C240" s="126">
        <f t="shared" ref="C240:C241" si="300">AVERAGE(E240:I240)</f>
        <v>42093981.600000001</v>
      </c>
      <c r="D240" s="125">
        <f t="shared" ref="D240:D241" si="301">AVERAGE(J240:N240)</f>
        <v>78281091.200000003</v>
      </c>
      <c r="E240" s="133">
        <v>29685548</v>
      </c>
      <c r="F240" s="133">
        <v>24090017</v>
      </c>
      <c r="G240" s="133">
        <v>91437656</v>
      </c>
      <c r="H240" s="133">
        <v>16562684</v>
      </c>
      <c r="I240" s="133">
        <v>48694003</v>
      </c>
      <c r="J240" s="233">
        <v>53054087</v>
      </c>
      <c r="K240" s="133">
        <v>167270905</v>
      </c>
      <c r="L240" s="133">
        <v>88559276</v>
      </c>
      <c r="M240" s="133">
        <v>45789980</v>
      </c>
      <c r="N240" s="133">
        <v>36731208</v>
      </c>
    </row>
    <row r="241" spans="1:14" x14ac:dyDescent="0.2">
      <c r="A241" s="320" t="s">
        <v>70</v>
      </c>
      <c r="B241" s="278">
        <v>17868082</v>
      </c>
      <c r="C241" s="331">
        <f t="shared" si="300"/>
        <v>18292913</v>
      </c>
      <c r="D241" s="153">
        <f t="shared" si="301"/>
        <v>29672119.199999999</v>
      </c>
      <c r="E241" s="326">
        <v>12531730</v>
      </c>
      <c r="F241" s="326">
        <v>13791720</v>
      </c>
      <c r="G241" s="326">
        <v>35436563</v>
      </c>
      <c r="H241" s="326">
        <v>8669366</v>
      </c>
      <c r="I241" s="326">
        <v>21035186</v>
      </c>
      <c r="J241" s="235">
        <v>29761679</v>
      </c>
      <c r="K241" s="134">
        <v>52609688</v>
      </c>
      <c r="L241" s="134">
        <v>31982349</v>
      </c>
      <c r="M241" s="134">
        <v>17953164</v>
      </c>
      <c r="N241" s="134">
        <v>16053716</v>
      </c>
    </row>
    <row r="242" spans="1:14" x14ac:dyDescent="0.2">
      <c r="A242" s="1" t="s">
        <v>259</v>
      </c>
      <c r="B242" s="17">
        <f t="shared" ref="B242:N242" si="302">SUM(B243:B243)</f>
        <v>0.39494218161850531</v>
      </c>
      <c r="C242" s="77">
        <f t="shared" si="302"/>
        <v>0.43457312196858089</v>
      </c>
      <c r="D242" s="110">
        <f t="shared" si="302"/>
        <v>0.37904580461443538</v>
      </c>
      <c r="E242" s="77">
        <f t="shared" si="302"/>
        <v>0.42214918855464617</v>
      </c>
      <c r="F242" s="77">
        <f t="shared" si="302"/>
        <v>0.57250769063384221</v>
      </c>
      <c r="G242" s="77">
        <f t="shared" si="302"/>
        <v>0.38754889998492525</v>
      </c>
      <c r="H242" s="77">
        <f t="shared" si="302"/>
        <v>0.52342760388352516</v>
      </c>
      <c r="I242" s="77">
        <f t="shared" si="302"/>
        <v>0.43198719973792254</v>
      </c>
      <c r="J242" s="78">
        <f t="shared" si="302"/>
        <v>0.56096863941886321</v>
      </c>
      <c r="K242" s="77">
        <f t="shared" si="302"/>
        <v>0.31451786549489885</v>
      </c>
      <c r="L242" s="77">
        <f t="shared" si="302"/>
        <v>0.36114058791537546</v>
      </c>
      <c r="M242" s="77">
        <f t="shared" si="302"/>
        <v>0.39207625773149496</v>
      </c>
      <c r="N242" s="77">
        <f t="shared" si="302"/>
        <v>0.43705929845813946</v>
      </c>
    </row>
    <row r="243" spans="1:14" x14ac:dyDescent="0.2">
      <c r="A243" s="320" t="s">
        <v>70</v>
      </c>
      <c r="B243" s="280">
        <f t="shared" ref="B243:N243" si="303">B241/B$240</f>
        <v>0.39494218161850531</v>
      </c>
      <c r="C243" s="328">
        <f t="shared" si="303"/>
        <v>0.43457312196858089</v>
      </c>
      <c r="D243" s="113">
        <f t="shared" si="303"/>
        <v>0.37904580461443538</v>
      </c>
      <c r="E243" s="328">
        <f t="shared" si="303"/>
        <v>0.42214918855464617</v>
      </c>
      <c r="F243" s="328">
        <f t="shared" si="303"/>
        <v>0.57250769063384221</v>
      </c>
      <c r="G243" s="328">
        <f t="shared" si="303"/>
        <v>0.38754889998492525</v>
      </c>
      <c r="H243" s="328">
        <f t="shared" si="303"/>
        <v>0.52342760388352516</v>
      </c>
      <c r="I243" s="328">
        <f t="shared" si="303"/>
        <v>0.43198719973792254</v>
      </c>
      <c r="J243" s="238">
        <f t="shared" si="303"/>
        <v>0.56096863941886321</v>
      </c>
      <c r="K243" s="79">
        <f t="shared" si="303"/>
        <v>0.31451786549489885</v>
      </c>
      <c r="L243" s="79">
        <f t="shared" si="303"/>
        <v>0.36114058791537546</v>
      </c>
      <c r="M243" s="79">
        <f t="shared" si="303"/>
        <v>0.39207625773149496</v>
      </c>
      <c r="N243" s="79">
        <f t="shared" si="303"/>
        <v>0.43705929845813946</v>
      </c>
    </row>
    <row r="244" spans="1:14" x14ac:dyDescent="0.2">
      <c r="A244" s="72" t="s">
        <v>13</v>
      </c>
      <c r="B244" s="16"/>
      <c r="D244" s="103"/>
      <c r="E244"/>
    </row>
    <row r="245" spans="1:14" x14ac:dyDescent="0.2">
      <c r="A245" s="1" t="s">
        <v>69</v>
      </c>
      <c r="B245" s="146">
        <v>31433320</v>
      </c>
      <c r="C245" s="126">
        <f t="shared" ref="C245:C246" si="304">AVERAGE(E245:I245)</f>
        <v>49600103.799999997</v>
      </c>
      <c r="D245" s="125">
        <f t="shared" ref="D245:D246" si="305">AVERAGE(J245:N245)</f>
        <v>94571193.799999997</v>
      </c>
      <c r="E245" s="133">
        <v>48883936</v>
      </c>
      <c r="F245" s="133">
        <v>61461688</v>
      </c>
      <c r="G245" s="133">
        <v>40147218</v>
      </c>
      <c r="H245" s="133">
        <v>32907537</v>
      </c>
      <c r="I245" s="133">
        <v>64600140</v>
      </c>
      <c r="J245" s="233">
        <v>56439746</v>
      </c>
      <c r="K245" s="133">
        <v>96289976</v>
      </c>
      <c r="L245" s="133">
        <v>171206155</v>
      </c>
      <c r="M245" s="133">
        <v>96461228</v>
      </c>
      <c r="N245" s="133">
        <v>52458864</v>
      </c>
    </row>
    <row r="246" spans="1:14" x14ac:dyDescent="0.2">
      <c r="A246" s="320" t="s">
        <v>70</v>
      </c>
      <c r="B246" s="278">
        <v>13542036</v>
      </c>
      <c r="C246" s="331">
        <f t="shared" si="304"/>
        <v>25409477.399999999</v>
      </c>
      <c r="D246" s="153">
        <f t="shared" si="305"/>
        <v>49031080.799999997</v>
      </c>
      <c r="E246" s="326">
        <v>29460363</v>
      </c>
      <c r="F246" s="326">
        <v>32570248</v>
      </c>
      <c r="G246" s="326">
        <v>19808889</v>
      </c>
      <c r="H246" s="326">
        <v>13352527</v>
      </c>
      <c r="I246" s="326">
        <v>31855360</v>
      </c>
      <c r="J246" s="235">
        <v>27648930</v>
      </c>
      <c r="K246" s="134">
        <v>68907697</v>
      </c>
      <c r="L246" s="134">
        <v>75377328</v>
      </c>
      <c r="M246" s="134">
        <v>42029698</v>
      </c>
      <c r="N246" s="134">
        <v>31191751</v>
      </c>
    </row>
    <row r="247" spans="1:14" x14ac:dyDescent="0.2">
      <c r="A247" s="1" t="s">
        <v>260</v>
      </c>
      <c r="B247" s="17">
        <f t="shared" ref="B247:N247" si="306">SUM(B248:B248)</f>
        <v>0.43081787097258578</v>
      </c>
      <c r="C247" s="77">
        <f t="shared" si="306"/>
        <v>0.51228677872242678</v>
      </c>
      <c r="D247" s="110">
        <f t="shared" si="306"/>
        <v>0.51845682421743944</v>
      </c>
      <c r="E247" s="77">
        <f t="shared" si="306"/>
        <v>0.60265938896573301</v>
      </c>
      <c r="F247" s="77">
        <f t="shared" si="306"/>
        <v>0.52992765184060675</v>
      </c>
      <c r="G247" s="77">
        <f t="shared" si="306"/>
        <v>0.49340626790130265</v>
      </c>
      <c r="H247" s="77">
        <f t="shared" si="306"/>
        <v>0.40575892993753981</v>
      </c>
      <c r="I247" s="77">
        <f t="shared" si="306"/>
        <v>0.49311595919141971</v>
      </c>
      <c r="J247" s="78">
        <f t="shared" si="306"/>
        <v>0.48988402605497194</v>
      </c>
      <c r="K247" s="77">
        <f t="shared" si="306"/>
        <v>0.7156268997304559</v>
      </c>
      <c r="L247" s="77">
        <f t="shared" si="306"/>
        <v>0.44027230212605384</v>
      </c>
      <c r="M247" s="77">
        <f t="shared" si="306"/>
        <v>0.43571597491999581</v>
      </c>
      <c r="N247" s="77">
        <f t="shared" si="306"/>
        <v>0.59459448073446652</v>
      </c>
    </row>
    <row r="248" spans="1:14" x14ac:dyDescent="0.2">
      <c r="A248" s="320" t="s">
        <v>70</v>
      </c>
      <c r="B248" s="280">
        <f t="shared" ref="B248:N248" si="307">B246/B$245</f>
        <v>0.43081787097258578</v>
      </c>
      <c r="C248" s="328">
        <f t="shared" si="307"/>
        <v>0.51228677872242678</v>
      </c>
      <c r="D248" s="113">
        <f t="shared" si="307"/>
        <v>0.51845682421743944</v>
      </c>
      <c r="E248" s="328">
        <f t="shared" si="307"/>
        <v>0.60265938896573301</v>
      </c>
      <c r="F248" s="328">
        <f t="shared" si="307"/>
        <v>0.52992765184060675</v>
      </c>
      <c r="G248" s="328">
        <f t="shared" si="307"/>
        <v>0.49340626790130265</v>
      </c>
      <c r="H248" s="328">
        <f t="shared" si="307"/>
        <v>0.40575892993753981</v>
      </c>
      <c r="I248" s="328">
        <f t="shared" si="307"/>
        <v>0.49311595919141971</v>
      </c>
      <c r="J248" s="238">
        <f t="shared" si="307"/>
        <v>0.48988402605497194</v>
      </c>
      <c r="K248" s="79">
        <f t="shared" si="307"/>
        <v>0.7156268997304559</v>
      </c>
      <c r="L248" s="79">
        <f t="shared" si="307"/>
        <v>0.44027230212605384</v>
      </c>
      <c r="M248" s="79">
        <f t="shared" si="307"/>
        <v>0.43571597491999581</v>
      </c>
      <c r="N248" s="79">
        <f t="shared" si="307"/>
        <v>0.59459448073446652</v>
      </c>
    </row>
    <row r="249" spans="1:14" x14ac:dyDescent="0.2">
      <c r="A249" s="72" t="s">
        <v>9</v>
      </c>
      <c r="B249" s="45"/>
      <c r="D249" s="103"/>
      <c r="E249"/>
    </row>
    <row r="250" spans="1:14" x14ac:dyDescent="0.2">
      <c r="A250" s="1" t="s">
        <v>69</v>
      </c>
      <c r="B250" s="146">
        <v>315882628</v>
      </c>
      <c r="C250" s="126">
        <f t="shared" ref="C250:C251" si="308">AVERAGE(E250:I250)</f>
        <v>78898176.200000003</v>
      </c>
      <c r="D250" s="125">
        <f t="shared" ref="D250:D251" si="309">AVERAGE(J250:N250)</f>
        <v>212868633.40000001</v>
      </c>
      <c r="E250" s="133">
        <v>26502780</v>
      </c>
      <c r="F250" s="133">
        <v>42370305</v>
      </c>
      <c r="G250" s="133">
        <v>116986021</v>
      </c>
      <c r="H250" s="133">
        <v>29098389</v>
      </c>
      <c r="I250" s="133">
        <v>179533386</v>
      </c>
      <c r="J250" s="233">
        <v>238189248</v>
      </c>
      <c r="K250" s="133">
        <v>260421986</v>
      </c>
      <c r="L250" s="133">
        <v>311393055</v>
      </c>
      <c r="M250" s="133">
        <v>214115376</v>
      </c>
      <c r="N250" s="133">
        <v>40223502</v>
      </c>
    </row>
    <row r="251" spans="1:14" x14ac:dyDescent="0.2">
      <c r="A251" s="320" t="s">
        <v>70</v>
      </c>
      <c r="B251" s="278">
        <v>95780951</v>
      </c>
      <c r="C251" s="331">
        <f t="shared" si="308"/>
        <v>35897899.600000001</v>
      </c>
      <c r="D251" s="153">
        <f t="shared" si="309"/>
        <v>87764847.599999994</v>
      </c>
      <c r="E251" s="326">
        <v>11223830</v>
      </c>
      <c r="F251" s="326">
        <v>18666229</v>
      </c>
      <c r="G251" s="326">
        <v>58982123</v>
      </c>
      <c r="H251" s="326">
        <v>10856995</v>
      </c>
      <c r="I251" s="326">
        <v>79760321</v>
      </c>
      <c r="J251" s="235">
        <v>118217585</v>
      </c>
      <c r="K251" s="134">
        <v>95019965</v>
      </c>
      <c r="L251" s="134">
        <v>123754915</v>
      </c>
      <c r="M251" s="134">
        <v>83767685</v>
      </c>
      <c r="N251" s="134">
        <v>18064088</v>
      </c>
    </row>
    <row r="252" spans="1:14" x14ac:dyDescent="0.2">
      <c r="A252" s="1" t="s">
        <v>261</v>
      </c>
      <c r="B252" s="17">
        <f>SUM(B253:B253)</f>
        <v>0.30321689928450257</v>
      </c>
      <c r="C252" s="77">
        <f>SUM(C253:C253)</f>
        <v>0.45499023334838506</v>
      </c>
      <c r="D252" s="110">
        <f>SUM(D253:D253)</f>
        <v>0.41229581924868031</v>
      </c>
      <c r="E252" s="77">
        <f t="shared" ref="E252:N252" si="310">SUM(E253:E253)</f>
        <v>0.42349632755507161</v>
      </c>
      <c r="F252" s="77">
        <f t="shared" si="310"/>
        <v>0.44054979070837463</v>
      </c>
      <c r="G252" s="77">
        <f t="shared" si="310"/>
        <v>0.50418094825192827</v>
      </c>
      <c r="H252" s="77">
        <f t="shared" si="310"/>
        <v>0.3731132675420622</v>
      </c>
      <c r="I252" s="77">
        <f t="shared" si="310"/>
        <v>0.44426456146713572</v>
      </c>
      <c r="J252" s="78">
        <f t="shared" si="310"/>
        <v>0.49631789005018395</v>
      </c>
      <c r="K252" s="77">
        <f t="shared" si="310"/>
        <v>0.36486921269389289</v>
      </c>
      <c r="L252" s="77">
        <f t="shared" si="310"/>
        <v>0.39742349102808344</v>
      </c>
      <c r="M252" s="77">
        <f t="shared" si="310"/>
        <v>0.39122685425450249</v>
      </c>
      <c r="N252" s="77">
        <f t="shared" si="310"/>
        <v>0.44909287112792912</v>
      </c>
    </row>
    <row r="253" spans="1:14" x14ac:dyDescent="0.2">
      <c r="A253" s="320" t="s">
        <v>70</v>
      </c>
      <c r="B253" s="280">
        <f>B251/B$250</f>
        <v>0.30321689928450257</v>
      </c>
      <c r="C253" s="328">
        <f>C251/C$250</f>
        <v>0.45499023334838506</v>
      </c>
      <c r="D253" s="113">
        <f>D251/D$250</f>
        <v>0.41229581924868031</v>
      </c>
      <c r="E253" s="328">
        <f t="shared" ref="E253:N253" si="311">E251/E$250</f>
        <v>0.42349632755507161</v>
      </c>
      <c r="F253" s="328">
        <f t="shared" si="311"/>
        <v>0.44054979070837463</v>
      </c>
      <c r="G253" s="328">
        <f t="shared" si="311"/>
        <v>0.50418094825192827</v>
      </c>
      <c r="H253" s="328">
        <f t="shared" si="311"/>
        <v>0.3731132675420622</v>
      </c>
      <c r="I253" s="328">
        <f t="shared" si="311"/>
        <v>0.44426456146713572</v>
      </c>
      <c r="J253" s="238">
        <f t="shared" si="311"/>
        <v>0.49631789005018395</v>
      </c>
      <c r="K253" s="79">
        <f t="shared" si="311"/>
        <v>0.36486921269389289</v>
      </c>
      <c r="L253" s="79">
        <f t="shared" si="311"/>
        <v>0.39742349102808344</v>
      </c>
      <c r="M253" s="79">
        <f t="shared" si="311"/>
        <v>0.39122685425450249</v>
      </c>
      <c r="N253" s="79">
        <f t="shared" si="311"/>
        <v>0.44909287112792912</v>
      </c>
    </row>
    <row r="254" spans="1:14" x14ac:dyDescent="0.2">
      <c r="A254" s="72" t="s">
        <v>10</v>
      </c>
      <c r="B254" s="16"/>
      <c r="D254" s="103"/>
      <c r="E254"/>
    </row>
    <row r="255" spans="1:14" x14ac:dyDescent="0.2">
      <c r="A255" s="1" t="s">
        <v>69</v>
      </c>
      <c r="B255" s="146">
        <v>38200982</v>
      </c>
      <c r="C255" s="126">
        <f t="shared" ref="C255:C256" si="312">AVERAGE(E255:I255)</f>
        <v>17334076</v>
      </c>
      <c r="D255" s="125">
        <f t="shared" ref="D255:D256" si="313">AVERAGE(J255:N255)</f>
        <v>57781965.200000003</v>
      </c>
      <c r="E255" s="133">
        <v>8971338</v>
      </c>
      <c r="F255" s="133">
        <v>32870531</v>
      </c>
      <c r="G255" s="133">
        <v>13840199</v>
      </c>
      <c r="H255" s="133">
        <v>14406270</v>
      </c>
      <c r="I255" s="133">
        <v>16582042</v>
      </c>
      <c r="J255" s="233">
        <v>46123629</v>
      </c>
      <c r="K255" s="133">
        <v>29091267</v>
      </c>
      <c r="L255" s="133">
        <v>153141944</v>
      </c>
      <c r="M255" s="133">
        <v>55157289</v>
      </c>
      <c r="N255" s="133">
        <v>5395697</v>
      </c>
    </row>
    <row r="256" spans="1:14" x14ac:dyDescent="0.2">
      <c r="A256" s="320" t="s">
        <v>70</v>
      </c>
      <c r="B256" s="278">
        <v>14323146</v>
      </c>
      <c r="C256" s="331">
        <f t="shared" si="312"/>
        <v>7138331.2000000002</v>
      </c>
      <c r="D256" s="153">
        <f t="shared" si="313"/>
        <v>19430775.199999999</v>
      </c>
      <c r="E256" s="326">
        <v>3250053</v>
      </c>
      <c r="F256" s="326">
        <v>14439228</v>
      </c>
      <c r="G256" s="326">
        <v>5809302</v>
      </c>
      <c r="H256" s="326">
        <v>5516900</v>
      </c>
      <c r="I256" s="326">
        <v>6676173</v>
      </c>
      <c r="J256" s="235">
        <v>20415522</v>
      </c>
      <c r="K256" s="134">
        <v>7670410</v>
      </c>
      <c r="L256" s="134">
        <v>46495692</v>
      </c>
      <c r="M256" s="134">
        <v>20689853</v>
      </c>
      <c r="N256" s="134">
        <v>1882399</v>
      </c>
    </row>
    <row r="257" spans="1:14" x14ac:dyDescent="0.2">
      <c r="A257" s="1" t="s">
        <v>262</v>
      </c>
      <c r="B257" s="17">
        <f>SUM(B258:B258)</f>
        <v>0.37494182741166182</v>
      </c>
      <c r="C257" s="77">
        <f>SUM(C258:C258)</f>
        <v>0.41180915556156555</v>
      </c>
      <c r="D257" s="110">
        <f>SUM(D258:D258)</f>
        <v>0.33627750687856489</v>
      </c>
      <c r="E257" s="77">
        <f t="shared" ref="E257:N257" si="314">SUM(E258:E258)</f>
        <v>0.3622707114590934</v>
      </c>
      <c r="F257" s="77">
        <f t="shared" si="314"/>
        <v>0.43927577561798437</v>
      </c>
      <c r="G257" s="77">
        <f t="shared" si="314"/>
        <v>0.41974121903883027</v>
      </c>
      <c r="H257" s="77">
        <f t="shared" si="314"/>
        <v>0.38295131217171413</v>
      </c>
      <c r="I257" s="77">
        <f t="shared" si="314"/>
        <v>0.40261464782202339</v>
      </c>
      <c r="J257" s="78">
        <f t="shared" si="314"/>
        <v>0.44262609952048654</v>
      </c>
      <c r="K257" s="77">
        <f t="shared" si="314"/>
        <v>0.26366709982071251</v>
      </c>
      <c r="L257" s="77">
        <f t="shared" si="314"/>
        <v>0.30361173944611802</v>
      </c>
      <c r="M257" s="77">
        <f t="shared" si="314"/>
        <v>0.37510641612570916</v>
      </c>
      <c r="N257" s="77">
        <f t="shared" si="314"/>
        <v>0.34887040543603542</v>
      </c>
    </row>
    <row r="258" spans="1:14" x14ac:dyDescent="0.2">
      <c r="A258" s="320" t="s">
        <v>70</v>
      </c>
      <c r="B258" s="280">
        <f>B256/B$255</f>
        <v>0.37494182741166182</v>
      </c>
      <c r="C258" s="328">
        <f>C256/C$255</f>
        <v>0.41180915556156555</v>
      </c>
      <c r="D258" s="113">
        <f>D256/D$255</f>
        <v>0.33627750687856489</v>
      </c>
      <c r="E258" s="328">
        <f t="shared" ref="E258:N258" si="315">E256/E$255</f>
        <v>0.3622707114590934</v>
      </c>
      <c r="F258" s="328">
        <f t="shared" si="315"/>
        <v>0.43927577561798437</v>
      </c>
      <c r="G258" s="328">
        <f t="shared" si="315"/>
        <v>0.41974121903883027</v>
      </c>
      <c r="H258" s="328">
        <f t="shared" si="315"/>
        <v>0.38295131217171413</v>
      </c>
      <c r="I258" s="328">
        <f t="shared" si="315"/>
        <v>0.40261464782202339</v>
      </c>
      <c r="J258" s="238">
        <f t="shared" si="315"/>
        <v>0.44262609952048654</v>
      </c>
      <c r="K258" s="79">
        <f t="shared" si="315"/>
        <v>0.26366709982071251</v>
      </c>
      <c r="L258" s="79">
        <f t="shared" si="315"/>
        <v>0.30361173944611802</v>
      </c>
      <c r="M258" s="79">
        <f t="shared" si="315"/>
        <v>0.37510641612570916</v>
      </c>
      <c r="N258" s="79">
        <f t="shared" si="315"/>
        <v>0.34887040543603542</v>
      </c>
    </row>
    <row r="259" spans="1:14" x14ac:dyDescent="0.2">
      <c r="A259" s="72" t="s">
        <v>253</v>
      </c>
      <c r="B259" s="16"/>
      <c r="D259" s="103"/>
      <c r="E259"/>
    </row>
    <row r="260" spans="1:14" x14ac:dyDescent="0.2">
      <c r="A260" s="1" t="s">
        <v>69</v>
      </c>
      <c r="B260" s="146">
        <v>14436455</v>
      </c>
      <c r="C260" s="126">
        <f t="shared" ref="C260:C261" si="316">AVERAGE(E260:I260)</f>
        <v>62205521.399999999</v>
      </c>
      <c r="D260" s="125">
        <f t="shared" ref="D260:D261" si="317">AVERAGE(J260:N260)</f>
        <v>175698505.40000001</v>
      </c>
      <c r="E260" s="133">
        <v>52523683</v>
      </c>
      <c r="F260" s="133">
        <v>91302551</v>
      </c>
      <c r="G260" s="133">
        <v>37018145</v>
      </c>
      <c r="H260" s="133">
        <v>46242590</v>
      </c>
      <c r="I260" s="133">
        <v>83940638</v>
      </c>
      <c r="J260" s="233">
        <v>109707614</v>
      </c>
      <c r="K260" s="133">
        <v>190759664</v>
      </c>
      <c r="L260" s="133">
        <v>175281289</v>
      </c>
      <c r="M260" s="133">
        <v>190324829</v>
      </c>
      <c r="N260" s="133">
        <v>212419131</v>
      </c>
    </row>
    <row r="261" spans="1:14" x14ac:dyDescent="0.2">
      <c r="A261" s="320" t="s">
        <v>70</v>
      </c>
      <c r="B261" s="278">
        <v>2982513</v>
      </c>
      <c r="C261" s="331">
        <f t="shared" si="316"/>
        <v>14220169.6</v>
      </c>
      <c r="D261" s="153">
        <f t="shared" si="317"/>
        <v>41271970.200000003</v>
      </c>
      <c r="E261" s="326">
        <v>7651513</v>
      </c>
      <c r="F261" s="326">
        <v>24619176</v>
      </c>
      <c r="G261" s="326">
        <v>2863978</v>
      </c>
      <c r="H261" s="326">
        <v>12166461</v>
      </c>
      <c r="I261" s="326">
        <v>23799720</v>
      </c>
      <c r="J261" s="235">
        <v>29717421</v>
      </c>
      <c r="K261" s="134">
        <v>35175110</v>
      </c>
      <c r="L261" s="134">
        <v>41539881</v>
      </c>
      <c r="M261" s="134">
        <v>57680797</v>
      </c>
      <c r="N261" s="134">
        <v>42246642</v>
      </c>
    </row>
    <row r="262" spans="1:14" x14ac:dyDescent="0.2">
      <c r="A262" s="1" t="s">
        <v>305</v>
      </c>
      <c r="B262" s="17">
        <f>SUM(B263:B263)</f>
        <v>0.20659594062392742</v>
      </c>
      <c r="C262" s="77">
        <f t="shared" ref="C262:N262" si="318">SUM(C263:C263)</f>
        <v>0.22859979757359611</v>
      </c>
      <c r="D262" s="110">
        <f t="shared" si="318"/>
        <v>0.23490222700551214</v>
      </c>
      <c r="E262" s="77">
        <f t="shared" si="318"/>
        <v>0.1456773889980259</v>
      </c>
      <c r="F262" s="77">
        <f t="shared" si="318"/>
        <v>0.26964390074927919</v>
      </c>
      <c r="G262" s="77">
        <f t="shared" si="318"/>
        <v>7.7366869679720576E-2</v>
      </c>
      <c r="H262" s="77">
        <f t="shared" si="318"/>
        <v>0.26310076922594516</v>
      </c>
      <c r="I262" s="77">
        <f t="shared" si="318"/>
        <v>0.28353036821092542</v>
      </c>
      <c r="J262" s="78">
        <f t="shared" si="318"/>
        <v>0.27087838224245764</v>
      </c>
      <c r="K262" s="77">
        <f t="shared" si="318"/>
        <v>0.1843949043651073</v>
      </c>
      <c r="L262" s="77">
        <f t="shared" si="318"/>
        <v>0.23698981926131316</v>
      </c>
      <c r="M262" s="77">
        <f t="shared" si="318"/>
        <v>0.30306501418162313</v>
      </c>
      <c r="N262" s="77">
        <f t="shared" si="318"/>
        <v>0.19888341413090518</v>
      </c>
    </row>
    <row r="263" spans="1:14" x14ac:dyDescent="0.2">
      <c r="A263" s="320" t="s">
        <v>70</v>
      </c>
      <c r="B263" s="280">
        <f t="shared" ref="B263:N263" si="319">B261/B$260</f>
        <v>0.20659594062392742</v>
      </c>
      <c r="C263" s="328">
        <f t="shared" si="319"/>
        <v>0.22859979757359611</v>
      </c>
      <c r="D263" s="113">
        <f t="shared" si="319"/>
        <v>0.23490222700551214</v>
      </c>
      <c r="E263" s="328">
        <f t="shared" si="319"/>
        <v>0.1456773889980259</v>
      </c>
      <c r="F263" s="328">
        <f t="shared" si="319"/>
        <v>0.26964390074927919</v>
      </c>
      <c r="G263" s="328">
        <f t="shared" si="319"/>
        <v>7.7366869679720576E-2</v>
      </c>
      <c r="H263" s="328">
        <f t="shared" si="319"/>
        <v>0.26310076922594516</v>
      </c>
      <c r="I263" s="328">
        <f t="shared" si="319"/>
        <v>0.28353036821092542</v>
      </c>
      <c r="J263" s="238">
        <f t="shared" si="319"/>
        <v>0.27087838224245764</v>
      </c>
      <c r="K263" s="79">
        <f t="shared" si="319"/>
        <v>0.1843949043651073</v>
      </c>
      <c r="L263" s="79">
        <f t="shared" si="319"/>
        <v>0.23698981926131316</v>
      </c>
      <c r="M263" s="79">
        <f t="shared" si="319"/>
        <v>0.30306501418162313</v>
      </c>
      <c r="N263" s="79">
        <f t="shared" si="319"/>
        <v>0.19888341413090518</v>
      </c>
    </row>
    <row r="264" spans="1:14" x14ac:dyDescent="0.2">
      <c r="A264" s="72" t="s">
        <v>14</v>
      </c>
      <c r="B264" s="16"/>
      <c r="D264" s="103"/>
      <c r="E264"/>
    </row>
    <row r="265" spans="1:14" x14ac:dyDescent="0.2">
      <c r="A265" s="1" t="s">
        <v>69</v>
      </c>
      <c r="B265" s="146">
        <v>874467</v>
      </c>
      <c r="C265" s="126">
        <f t="shared" ref="C265:C266" si="320">AVERAGE(E265:I265)</f>
        <v>19293748</v>
      </c>
      <c r="D265" s="125">
        <f t="shared" ref="D265:D266" si="321">AVERAGE(J265:N265)</f>
        <v>56025114.200000003</v>
      </c>
      <c r="E265" s="133">
        <v>-4132876</v>
      </c>
      <c r="F265" s="133">
        <v>39978240</v>
      </c>
      <c r="G265" s="133">
        <v>13867791</v>
      </c>
      <c r="H265" s="133">
        <v>85734</v>
      </c>
      <c r="I265" s="133">
        <v>46669851</v>
      </c>
      <c r="J265" s="233">
        <v>57850988</v>
      </c>
      <c r="K265" s="133">
        <v>150457277</v>
      </c>
      <c r="L265" s="133">
        <v>18974058</v>
      </c>
      <c r="M265" s="133">
        <v>13803683</v>
      </c>
      <c r="N265" s="133">
        <v>39039565</v>
      </c>
    </row>
    <row r="266" spans="1:14" x14ac:dyDescent="0.2">
      <c r="A266" s="320" t="s">
        <v>70</v>
      </c>
      <c r="B266" s="278">
        <v>0</v>
      </c>
      <c r="C266" s="331">
        <f t="shared" si="320"/>
        <v>4044635</v>
      </c>
      <c r="D266" s="153">
        <f t="shared" si="321"/>
        <v>44802.6</v>
      </c>
      <c r="E266" s="326">
        <v>0</v>
      </c>
      <c r="F266" s="326">
        <v>994825</v>
      </c>
      <c r="G266" s="326">
        <v>0</v>
      </c>
      <c r="H266" s="326">
        <v>0</v>
      </c>
      <c r="I266" s="326">
        <v>19228350</v>
      </c>
      <c r="J266" s="235">
        <v>0</v>
      </c>
      <c r="K266" s="134">
        <v>0</v>
      </c>
      <c r="L266" s="134">
        <v>0</v>
      </c>
      <c r="M266" s="134">
        <v>224013</v>
      </c>
      <c r="N266" s="134">
        <v>0</v>
      </c>
    </row>
    <row r="267" spans="1:14" x14ac:dyDescent="0.2">
      <c r="A267" s="1" t="s">
        <v>263</v>
      </c>
      <c r="B267" s="17">
        <f>SUM(B268:B268)</f>
        <v>0</v>
      </c>
      <c r="C267" s="77">
        <f>SUM(C268:C268)</f>
        <v>0.20963448885099981</v>
      </c>
      <c r="D267" s="110">
        <f>SUM(D268:D268)</f>
        <v>7.9968779429993549E-4</v>
      </c>
      <c r="E267" s="77">
        <f>SUM(E268:E268)</f>
        <v>0</v>
      </c>
      <c r="F267" s="77">
        <v>1</v>
      </c>
      <c r="G267" s="77">
        <f>SUM(G268:G268)</f>
        <v>0</v>
      </c>
      <c r="H267" s="77">
        <v>1</v>
      </c>
      <c r="I267" s="77">
        <f>SUM(I268:I268)</f>
        <v>0.41200795777128152</v>
      </c>
      <c r="J267" s="78">
        <v>1</v>
      </c>
      <c r="K267" s="77">
        <f>SUM(K268:K268)</f>
        <v>0</v>
      </c>
      <c r="L267" s="77">
        <v>1</v>
      </c>
      <c r="M267" s="77">
        <f>SUM(M268:M268)</f>
        <v>1.6228494960366737E-2</v>
      </c>
      <c r="N267" s="77">
        <f>SUM(N268:N268)</f>
        <v>0</v>
      </c>
    </row>
    <row r="268" spans="1:14" x14ac:dyDescent="0.2">
      <c r="A268" s="320" t="s">
        <v>70</v>
      </c>
      <c r="B268" s="304">
        <f>SUM(B269:B269)</f>
        <v>0</v>
      </c>
      <c r="C268" s="328">
        <f>C266/C$265</f>
        <v>0.20963448885099981</v>
      </c>
      <c r="D268" s="113">
        <f>D266/D$265</f>
        <v>7.9968779429993549E-4</v>
      </c>
      <c r="E268" s="328">
        <f>E266/E$265</f>
        <v>0</v>
      </c>
      <c r="F268" s="328">
        <v>0</v>
      </c>
      <c r="G268" s="327">
        <f>IFERROR((G266/G$265),"n/a")</f>
        <v>0</v>
      </c>
      <c r="H268" s="328">
        <v>0</v>
      </c>
      <c r="I268" s="328">
        <f>I266/I$265</f>
        <v>0.41200795777128152</v>
      </c>
      <c r="J268" s="238">
        <v>0</v>
      </c>
      <c r="K268" s="79">
        <f>K266/K$265</f>
        <v>0</v>
      </c>
      <c r="L268" s="79">
        <v>0</v>
      </c>
      <c r="M268" s="79">
        <f>M266/M$265</f>
        <v>1.6228494960366737E-2</v>
      </c>
      <c r="N268" s="79">
        <f>N266/N$265</f>
        <v>0</v>
      </c>
    </row>
    <row r="269" spans="1:14" x14ac:dyDescent="0.2">
      <c r="A269" s="150"/>
      <c r="B269" s="109"/>
      <c r="C269" s="75"/>
      <c r="D269" s="104"/>
      <c r="E269"/>
      <c r="I269" s="103"/>
      <c r="J269"/>
    </row>
    <row r="270" spans="1:14" x14ac:dyDescent="0.2">
      <c r="A270" s="3" t="s">
        <v>351</v>
      </c>
      <c r="B270" s="15">
        <f>SUM(B271:B278)</f>
        <v>600363985</v>
      </c>
      <c r="C270" s="225">
        <f>SUM(C271:C278)</f>
        <v>491671565.59999996</v>
      </c>
      <c r="D270" s="229">
        <f>SUM(D271:D278)</f>
        <v>1193009224</v>
      </c>
      <c r="E270" s="225">
        <f t="shared" ref="E270:N270" si="322">SUM(E271:E278)</f>
        <v>351595905</v>
      </c>
      <c r="F270" s="226">
        <f t="shared" si="322"/>
        <v>541079563</v>
      </c>
      <c r="G270" s="226">
        <f t="shared" si="322"/>
        <v>518240342</v>
      </c>
      <c r="H270" s="226">
        <f t="shared" si="322"/>
        <v>302811212</v>
      </c>
      <c r="I270" s="226">
        <f t="shared" si="322"/>
        <v>744630806</v>
      </c>
      <c r="J270" s="225">
        <f t="shared" si="322"/>
        <v>890828077</v>
      </c>
      <c r="K270" s="226">
        <f t="shared" si="322"/>
        <v>1449048844</v>
      </c>
      <c r="L270" s="226">
        <f t="shared" si="322"/>
        <v>1591129239</v>
      </c>
      <c r="M270" s="226">
        <f t="shared" si="322"/>
        <v>1258235635</v>
      </c>
      <c r="N270" s="226">
        <f t="shared" si="322"/>
        <v>775804325</v>
      </c>
    </row>
    <row r="271" spans="1:14" x14ac:dyDescent="0.2">
      <c r="A271" s="320" t="s">
        <v>241</v>
      </c>
      <c r="B271" s="277">
        <f t="shared" ref="B271:N271" si="323">B230</f>
        <v>108729578</v>
      </c>
      <c r="C271" s="322">
        <f t="shared" si="323"/>
        <v>165641078.40000001</v>
      </c>
      <c r="D271" s="106">
        <f t="shared" si="323"/>
        <v>361653819.39999998</v>
      </c>
      <c r="E271" s="322">
        <f t="shared" si="323"/>
        <v>154842302</v>
      </c>
      <c r="F271" s="325">
        <f t="shared" si="323"/>
        <v>200911292</v>
      </c>
      <c r="G271" s="325">
        <f t="shared" si="323"/>
        <v>155495590</v>
      </c>
      <c r="H271" s="325">
        <f t="shared" si="323"/>
        <v>136329064</v>
      </c>
      <c r="I271" s="325">
        <f t="shared" si="323"/>
        <v>180627144</v>
      </c>
      <c r="J271" s="234">
        <f t="shared" si="323"/>
        <v>220497688</v>
      </c>
      <c r="K271" s="61">
        <f t="shared" si="323"/>
        <v>429129733</v>
      </c>
      <c r="L271" s="61">
        <f t="shared" si="323"/>
        <v>476447246</v>
      </c>
      <c r="M271" s="61">
        <f t="shared" si="323"/>
        <v>385055144</v>
      </c>
      <c r="N271" s="61">
        <f t="shared" si="323"/>
        <v>297139286</v>
      </c>
    </row>
    <row r="272" spans="1:14" x14ac:dyDescent="0.2">
      <c r="A272" s="3" t="s">
        <v>242</v>
      </c>
      <c r="B272" s="15">
        <f t="shared" ref="B272:N272" si="324">B235</f>
        <v>45564282</v>
      </c>
      <c r="C272" s="225">
        <f t="shared" si="324"/>
        <v>56604880.200000003</v>
      </c>
      <c r="D272" s="229">
        <f t="shared" si="324"/>
        <v>156128901.40000001</v>
      </c>
      <c r="E272" s="225">
        <f t="shared" si="324"/>
        <v>34319194</v>
      </c>
      <c r="F272" s="226">
        <f t="shared" si="324"/>
        <v>48094939</v>
      </c>
      <c r="G272" s="226">
        <f t="shared" si="324"/>
        <v>49447722</v>
      </c>
      <c r="H272" s="226">
        <f t="shared" si="324"/>
        <v>27178944</v>
      </c>
      <c r="I272" s="226">
        <f t="shared" si="324"/>
        <v>123983602</v>
      </c>
      <c r="J272" s="225">
        <f t="shared" si="324"/>
        <v>108965077</v>
      </c>
      <c r="K272" s="226">
        <f t="shared" si="324"/>
        <v>125628036</v>
      </c>
      <c r="L272" s="226">
        <f t="shared" si="324"/>
        <v>196126216</v>
      </c>
      <c r="M272" s="226">
        <f t="shared" si="324"/>
        <v>257528106</v>
      </c>
      <c r="N272" s="226">
        <f t="shared" si="324"/>
        <v>92397072</v>
      </c>
    </row>
    <row r="273" spans="1:14" x14ac:dyDescent="0.2">
      <c r="A273" s="320" t="s">
        <v>243</v>
      </c>
      <c r="B273" s="277">
        <f t="shared" ref="B273:N273" si="325">B240</f>
        <v>45242273</v>
      </c>
      <c r="C273" s="322">
        <f t="shared" si="325"/>
        <v>42093981.600000001</v>
      </c>
      <c r="D273" s="106">
        <f t="shared" si="325"/>
        <v>78281091.200000003</v>
      </c>
      <c r="E273" s="322">
        <f t="shared" si="325"/>
        <v>29685548</v>
      </c>
      <c r="F273" s="325">
        <f t="shared" si="325"/>
        <v>24090017</v>
      </c>
      <c r="G273" s="325">
        <f t="shared" si="325"/>
        <v>91437656</v>
      </c>
      <c r="H273" s="325">
        <f t="shared" si="325"/>
        <v>16562684</v>
      </c>
      <c r="I273" s="325">
        <f t="shared" si="325"/>
        <v>48694003</v>
      </c>
      <c r="J273" s="234">
        <f t="shared" si="325"/>
        <v>53054087</v>
      </c>
      <c r="K273" s="61">
        <f t="shared" si="325"/>
        <v>167270905</v>
      </c>
      <c r="L273" s="61">
        <f t="shared" si="325"/>
        <v>88559276</v>
      </c>
      <c r="M273" s="61">
        <f t="shared" si="325"/>
        <v>45789980</v>
      </c>
      <c r="N273" s="61">
        <f t="shared" si="325"/>
        <v>36731208</v>
      </c>
    </row>
    <row r="274" spans="1:14" x14ac:dyDescent="0.2">
      <c r="A274" s="3" t="s">
        <v>280</v>
      </c>
      <c r="B274" s="15">
        <f t="shared" ref="B274:N274" si="326">B245</f>
        <v>31433320</v>
      </c>
      <c r="C274" s="225">
        <f t="shared" si="326"/>
        <v>49600103.799999997</v>
      </c>
      <c r="D274" s="229">
        <f t="shared" si="326"/>
        <v>94571193.799999997</v>
      </c>
      <c r="E274" s="225">
        <f t="shared" si="326"/>
        <v>48883936</v>
      </c>
      <c r="F274" s="226">
        <f t="shared" si="326"/>
        <v>61461688</v>
      </c>
      <c r="G274" s="226">
        <f t="shared" si="326"/>
        <v>40147218</v>
      </c>
      <c r="H274" s="226">
        <f t="shared" si="326"/>
        <v>32907537</v>
      </c>
      <c r="I274" s="226">
        <f t="shared" si="326"/>
        <v>64600140</v>
      </c>
      <c r="J274" s="225">
        <f t="shared" si="326"/>
        <v>56439746</v>
      </c>
      <c r="K274" s="226">
        <f t="shared" si="326"/>
        <v>96289976</v>
      </c>
      <c r="L274" s="226">
        <f t="shared" si="326"/>
        <v>171206155</v>
      </c>
      <c r="M274" s="226">
        <f t="shared" si="326"/>
        <v>96461228</v>
      </c>
      <c r="N274" s="226">
        <f t="shared" si="326"/>
        <v>52458864</v>
      </c>
    </row>
    <row r="275" spans="1:14" x14ac:dyDescent="0.2">
      <c r="A275" s="320" t="s">
        <v>244</v>
      </c>
      <c r="B275" s="277">
        <f t="shared" ref="B275:N275" si="327">B250</f>
        <v>315882628</v>
      </c>
      <c r="C275" s="322">
        <f t="shared" si="327"/>
        <v>78898176.200000003</v>
      </c>
      <c r="D275" s="106">
        <f t="shared" si="327"/>
        <v>212868633.40000001</v>
      </c>
      <c r="E275" s="322">
        <f t="shared" si="327"/>
        <v>26502780</v>
      </c>
      <c r="F275" s="325">
        <f t="shared" si="327"/>
        <v>42370305</v>
      </c>
      <c r="G275" s="325">
        <f t="shared" si="327"/>
        <v>116986021</v>
      </c>
      <c r="H275" s="325">
        <f t="shared" si="327"/>
        <v>29098389</v>
      </c>
      <c r="I275" s="325">
        <f t="shared" si="327"/>
        <v>179533386</v>
      </c>
      <c r="J275" s="234">
        <f t="shared" si="327"/>
        <v>238189248</v>
      </c>
      <c r="K275" s="61">
        <f t="shared" si="327"/>
        <v>260421986</v>
      </c>
      <c r="L275" s="61">
        <f t="shared" si="327"/>
        <v>311393055</v>
      </c>
      <c r="M275" s="61">
        <f t="shared" si="327"/>
        <v>214115376</v>
      </c>
      <c r="N275" s="61">
        <f t="shared" si="327"/>
        <v>40223502</v>
      </c>
    </row>
    <row r="276" spans="1:14" x14ac:dyDescent="0.2">
      <c r="A276" s="3" t="s">
        <v>245</v>
      </c>
      <c r="B276" s="15">
        <f t="shared" ref="B276:N276" si="328">B255</f>
        <v>38200982</v>
      </c>
      <c r="C276" s="225">
        <f t="shared" si="328"/>
        <v>17334076</v>
      </c>
      <c r="D276" s="229">
        <f t="shared" si="328"/>
        <v>57781965.200000003</v>
      </c>
      <c r="E276" s="225">
        <f t="shared" si="328"/>
        <v>8971338</v>
      </c>
      <c r="F276" s="226">
        <f t="shared" si="328"/>
        <v>32870531</v>
      </c>
      <c r="G276" s="226">
        <f t="shared" si="328"/>
        <v>13840199</v>
      </c>
      <c r="H276" s="226">
        <f t="shared" si="328"/>
        <v>14406270</v>
      </c>
      <c r="I276" s="226">
        <f t="shared" si="328"/>
        <v>16582042</v>
      </c>
      <c r="J276" s="225">
        <f t="shared" si="328"/>
        <v>46123629</v>
      </c>
      <c r="K276" s="226">
        <f t="shared" si="328"/>
        <v>29091267</v>
      </c>
      <c r="L276" s="226">
        <f t="shared" si="328"/>
        <v>153141944</v>
      </c>
      <c r="M276" s="226">
        <f t="shared" si="328"/>
        <v>55157289</v>
      </c>
      <c r="N276" s="226">
        <f t="shared" si="328"/>
        <v>5395697</v>
      </c>
    </row>
    <row r="277" spans="1:14" x14ac:dyDescent="0.2">
      <c r="A277" s="320" t="s">
        <v>348</v>
      </c>
      <c r="B277" s="277">
        <f t="shared" ref="B277:N277" si="329">B260</f>
        <v>14436455</v>
      </c>
      <c r="C277" s="322">
        <f t="shared" si="329"/>
        <v>62205521.399999999</v>
      </c>
      <c r="D277" s="106">
        <f t="shared" si="329"/>
        <v>175698505.40000001</v>
      </c>
      <c r="E277" s="322">
        <f t="shared" si="329"/>
        <v>52523683</v>
      </c>
      <c r="F277" s="325">
        <f t="shared" si="329"/>
        <v>91302551</v>
      </c>
      <c r="G277" s="325">
        <f t="shared" si="329"/>
        <v>37018145</v>
      </c>
      <c r="H277" s="325">
        <f t="shared" si="329"/>
        <v>46242590</v>
      </c>
      <c r="I277" s="325">
        <f t="shared" si="329"/>
        <v>83940638</v>
      </c>
      <c r="J277" s="234">
        <f t="shared" si="329"/>
        <v>109707614</v>
      </c>
      <c r="K277" s="61">
        <f t="shared" si="329"/>
        <v>190759664</v>
      </c>
      <c r="L277" s="61">
        <f t="shared" si="329"/>
        <v>175281289</v>
      </c>
      <c r="M277" s="61">
        <f t="shared" si="329"/>
        <v>190324829</v>
      </c>
      <c r="N277" s="61">
        <f t="shared" si="329"/>
        <v>212419131</v>
      </c>
    </row>
    <row r="278" spans="1:14" x14ac:dyDescent="0.2">
      <c r="A278" s="3" t="s">
        <v>349</v>
      </c>
      <c r="B278" s="15">
        <f>B265</f>
        <v>874467</v>
      </c>
      <c r="C278" s="225">
        <f>C265</f>
        <v>19293748</v>
      </c>
      <c r="D278" s="229">
        <f>D265</f>
        <v>56025114.200000003</v>
      </c>
      <c r="E278" s="225">
        <f t="shared" ref="E278:N278" si="330">E265</f>
        <v>-4132876</v>
      </c>
      <c r="F278" s="226">
        <f t="shared" si="330"/>
        <v>39978240</v>
      </c>
      <c r="G278" s="226">
        <f t="shared" si="330"/>
        <v>13867791</v>
      </c>
      <c r="H278" s="226">
        <f t="shared" si="330"/>
        <v>85734</v>
      </c>
      <c r="I278" s="226">
        <f t="shared" si="330"/>
        <v>46669851</v>
      </c>
      <c r="J278" s="225">
        <f t="shared" si="330"/>
        <v>57850988</v>
      </c>
      <c r="K278" s="226">
        <f t="shared" si="330"/>
        <v>150457277</v>
      </c>
      <c r="L278" s="226">
        <f t="shared" si="330"/>
        <v>18974058</v>
      </c>
      <c r="M278" s="226">
        <f t="shared" si="330"/>
        <v>13803683</v>
      </c>
      <c r="N278" s="226">
        <f t="shared" si="330"/>
        <v>39039565</v>
      </c>
    </row>
    <row r="279" spans="1:14" x14ac:dyDescent="0.2">
      <c r="A279" s="3"/>
      <c r="B279" s="224">
        <f>SUM(B280:B287)</f>
        <v>1</v>
      </c>
      <c r="C279" s="227">
        <f>SUM(C280:C287)</f>
        <v>1.0000000000000002</v>
      </c>
      <c r="D279" s="230">
        <f>SUM(D280:D287)</f>
        <v>1</v>
      </c>
      <c r="E279" s="227">
        <f t="shared" ref="E279:N279" si="331">SUM(E280:E287)</f>
        <v>0.99999999999999989</v>
      </c>
      <c r="F279" s="228">
        <f t="shared" si="331"/>
        <v>0.99999999999999989</v>
      </c>
      <c r="G279" s="228">
        <f t="shared" si="331"/>
        <v>1</v>
      </c>
      <c r="H279" s="228">
        <f t="shared" si="331"/>
        <v>1</v>
      </c>
      <c r="I279" s="228">
        <f t="shared" si="331"/>
        <v>0.99999999999999989</v>
      </c>
      <c r="J279" s="227">
        <f t="shared" si="331"/>
        <v>1</v>
      </c>
      <c r="K279" s="228">
        <f t="shared" si="331"/>
        <v>1</v>
      </c>
      <c r="L279" s="228">
        <f t="shared" si="331"/>
        <v>1</v>
      </c>
      <c r="M279" s="228">
        <f t="shared" si="331"/>
        <v>1</v>
      </c>
      <c r="N279" s="228">
        <f t="shared" si="331"/>
        <v>1</v>
      </c>
    </row>
    <row r="280" spans="1:14" x14ac:dyDescent="0.2">
      <c r="A280" s="320" t="s">
        <v>241</v>
      </c>
      <c r="B280" s="280">
        <f>B271/B$270</f>
        <v>0.18110609682890955</v>
      </c>
      <c r="C280" s="323">
        <f>C271/C$270</f>
        <v>0.3368937518236666</v>
      </c>
      <c r="D280" s="108">
        <f>D271/D$270</f>
        <v>0.30314419379543706</v>
      </c>
      <c r="E280" s="323">
        <f t="shared" ref="E280:N280" si="332">E271/E$270</f>
        <v>0.44039847961255407</v>
      </c>
      <c r="F280" s="327">
        <f t="shared" si="332"/>
        <v>0.37131561740394176</v>
      </c>
      <c r="G280" s="327">
        <f t="shared" si="332"/>
        <v>0.30004532144276796</v>
      </c>
      <c r="H280" s="327">
        <f t="shared" si="332"/>
        <v>0.45021141423257471</v>
      </c>
      <c r="I280" s="327">
        <f t="shared" si="332"/>
        <v>0.24257275222105168</v>
      </c>
      <c r="J280" s="237">
        <f t="shared" si="332"/>
        <v>0.24751991286866457</v>
      </c>
      <c r="K280" s="62">
        <f t="shared" si="332"/>
        <v>0.29614580266005169</v>
      </c>
      <c r="L280" s="62">
        <f t="shared" si="332"/>
        <v>0.2994396899521749</v>
      </c>
      <c r="M280" s="62">
        <f t="shared" si="332"/>
        <v>0.30602784827342772</v>
      </c>
      <c r="N280" s="62">
        <f t="shared" si="332"/>
        <v>0.38300802976317516</v>
      </c>
    </row>
    <row r="281" spans="1:14" x14ac:dyDescent="0.2">
      <c r="A281" s="3" t="s">
        <v>242</v>
      </c>
      <c r="B281" s="35">
        <f t="shared" ref="B281:C287" si="333">B272/B$270</f>
        <v>7.5894429276932726E-2</v>
      </c>
      <c r="C281" s="56">
        <f t="shared" si="333"/>
        <v>0.1151274227764698</v>
      </c>
      <c r="D281" s="109">
        <f t="shared" ref="D281:N281" si="334">D272/D$270</f>
        <v>0.13086981915908472</v>
      </c>
      <c r="E281" s="56">
        <f t="shared" si="334"/>
        <v>9.7609765961295822E-2</v>
      </c>
      <c r="F281" s="37">
        <f t="shared" si="334"/>
        <v>8.8886999784909632E-2</v>
      </c>
      <c r="G281" s="37">
        <f t="shared" si="334"/>
        <v>9.5414652223272889E-2</v>
      </c>
      <c r="H281" s="37">
        <f t="shared" si="334"/>
        <v>8.975540839617259E-2</v>
      </c>
      <c r="I281" s="37">
        <f t="shared" si="334"/>
        <v>0.16650345513639681</v>
      </c>
      <c r="J281" s="56">
        <f t="shared" si="334"/>
        <v>0.12231886243073589</v>
      </c>
      <c r="K281" s="37">
        <f t="shared" si="334"/>
        <v>8.6696895360140122E-2</v>
      </c>
      <c r="L281" s="37">
        <f t="shared" si="334"/>
        <v>0.12326227888519117</v>
      </c>
      <c r="M281" s="37">
        <f t="shared" si="334"/>
        <v>0.20467398858879085</v>
      </c>
      <c r="N281" s="37">
        <f t="shared" si="334"/>
        <v>0.11909842343299645</v>
      </c>
    </row>
    <row r="282" spans="1:14" x14ac:dyDescent="0.2">
      <c r="A282" s="320" t="s">
        <v>243</v>
      </c>
      <c r="B282" s="280">
        <f t="shared" si="333"/>
        <v>7.5358072986340105E-2</v>
      </c>
      <c r="C282" s="323">
        <f t="shared" si="333"/>
        <v>8.5614024778169928E-2</v>
      </c>
      <c r="D282" s="108">
        <f t="shared" ref="D282:N282" si="335">D273/D$270</f>
        <v>6.5616501218267204E-2</v>
      </c>
      <c r="E282" s="323">
        <f t="shared" si="335"/>
        <v>8.4430869580235865E-2</v>
      </c>
      <c r="F282" s="327">
        <f t="shared" si="335"/>
        <v>4.452213435383439E-2</v>
      </c>
      <c r="G282" s="327">
        <f t="shared" si="335"/>
        <v>0.17643870727454869</v>
      </c>
      <c r="H282" s="327">
        <f t="shared" si="335"/>
        <v>5.4696402721045874E-2</v>
      </c>
      <c r="I282" s="327">
        <f t="shared" si="335"/>
        <v>6.5393484405478652E-2</v>
      </c>
      <c r="J282" s="237">
        <f t="shared" si="335"/>
        <v>5.9555921473274355E-2</v>
      </c>
      <c r="K282" s="62">
        <f t="shared" si="335"/>
        <v>0.11543496666286289</v>
      </c>
      <c r="L282" s="62">
        <f t="shared" si="335"/>
        <v>5.5658128723508421E-2</v>
      </c>
      <c r="M282" s="62">
        <f t="shared" si="335"/>
        <v>3.6392213609496127E-2</v>
      </c>
      <c r="N282" s="62">
        <f t="shared" si="335"/>
        <v>4.7345969616758708E-2</v>
      </c>
    </row>
    <row r="283" spans="1:14" x14ac:dyDescent="0.2">
      <c r="A283" s="3" t="s">
        <v>280</v>
      </c>
      <c r="B283" s="35">
        <f t="shared" si="333"/>
        <v>5.2357104665430587E-2</v>
      </c>
      <c r="C283" s="56">
        <f t="shared" si="333"/>
        <v>0.1008805618837682</v>
      </c>
      <c r="D283" s="109">
        <f t="shared" ref="D283:N283" si="336">D274/D$270</f>
        <v>7.9271133782952211E-2</v>
      </c>
      <c r="E283" s="56">
        <f t="shared" si="336"/>
        <v>0.13903442931168383</v>
      </c>
      <c r="F283" s="37">
        <f t="shared" si="336"/>
        <v>0.11359085096326213</v>
      </c>
      <c r="G283" s="37">
        <f t="shared" si="336"/>
        <v>7.7468338039959075E-2</v>
      </c>
      <c r="H283" s="37">
        <f t="shared" si="336"/>
        <v>0.10867344304278931</v>
      </c>
      <c r="I283" s="37">
        <f t="shared" si="336"/>
        <v>8.6754589629481432E-2</v>
      </c>
      <c r="J283" s="56">
        <f t="shared" si="336"/>
        <v>6.3356496564488052E-2</v>
      </c>
      <c r="K283" s="37">
        <f t="shared" si="336"/>
        <v>6.6450469491558417E-2</v>
      </c>
      <c r="L283" s="37">
        <f t="shared" si="336"/>
        <v>0.10760040781325872</v>
      </c>
      <c r="M283" s="37">
        <f t="shared" si="336"/>
        <v>7.6663881801440154E-2</v>
      </c>
      <c r="N283" s="37">
        <f t="shared" si="336"/>
        <v>6.7618679491120395E-2</v>
      </c>
    </row>
    <row r="284" spans="1:14" x14ac:dyDescent="0.2">
      <c r="A284" s="320" t="s">
        <v>244</v>
      </c>
      <c r="B284" s="280">
        <f t="shared" si="333"/>
        <v>0.52615186102477485</v>
      </c>
      <c r="C284" s="323">
        <f t="shared" si="333"/>
        <v>0.16046926794255115</v>
      </c>
      <c r="D284" s="108">
        <f t="shared" ref="D284:N284" si="337">D275/D$270</f>
        <v>0.17842999795615999</v>
      </c>
      <c r="E284" s="323">
        <f t="shared" si="337"/>
        <v>7.5378522966585745E-2</v>
      </c>
      <c r="F284" s="327">
        <f t="shared" si="337"/>
        <v>7.8306977194036065E-2</v>
      </c>
      <c r="G284" s="327">
        <f t="shared" si="337"/>
        <v>0.22573700177127468</v>
      </c>
      <c r="H284" s="327">
        <f t="shared" si="337"/>
        <v>9.6094159815984626E-2</v>
      </c>
      <c r="I284" s="327">
        <f t="shared" si="337"/>
        <v>0.24110389276588698</v>
      </c>
      <c r="J284" s="237">
        <f t="shared" si="337"/>
        <v>0.26737959225773256</v>
      </c>
      <c r="K284" s="62">
        <f t="shared" si="337"/>
        <v>0.1797192600362062</v>
      </c>
      <c r="L284" s="62">
        <f t="shared" si="337"/>
        <v>0.19570569590921835</v>
      </c>
      <c r="M284" s="62">
        <f t="shared" si="337"/>
        <v>0.17017112696859837</v>
      </c>
      <c r="N284" s="62">
        <f t="shared" si="337"/>
        <v>5.1847483577769436E-2</v>
      </c>
    </row>
    <row r="285" spans="1:14" x14ac:dyDescent="0.2">
      <c r="A285" s="3" t="s">
        <v>245</v>
      </c>
      <c r="B285" s="35">
        <f t="shared" si="333"/>
        <v>6.3629702904313953E-2</v>
      </c>
      <c r="C285" s="56">
        <f t="shared" si="333"/>
        <v>3.5255396514229501E-2</v>
      </c>
      <c r="D285" s="109">
        <f t="shared" ref="D285:N285" si="338">D276/D$270</f>
        <v>4.84337958480026E-2</v>
      </c>
      <c r="E285" s="56">
        <f t="shared" si="338"/>
        <v>2.5516048032470685E-2</v>
      </c>
      <c r="F285" s="37">
        <f t="shared" si="338"/>
        <v>6.0749903060005245E-2</v>
      </c>
      <c r="G285" s="37">
        <f t="shared" si="338"/>
        <v>2.670613975474723E-2</v>
      </c>
      <c r="H285" s="37">
        <f t="shared" si="338"/>
        <v>4.7575087807514869E-2</v>
      </c>
      <c r="I285" s="37">
        <f t="shared" si="338"/>
        <v>2.2268810081972353E-2</v>
      </c>
      <c r="J285" s="56">
        <f t="shared" si="338"/>
        <v>5.1776128515536222E-2</v>
      </c>
      <c r="K285" s="37">
        <f t="shared" si="338"/>
        <v>2.0076112078938314E-2</v>
      </c>
      <c r="L285" s="37">
        <f t="shared" si="338"/>
        <v>9.6247331923990875E-2</v>
      </c>
      <c r="M285" s="37">
        <f t="shared" si="338"/>
        <v>4.3837010704278777E-2</v>
      </c>
      <c r="N285" s="37">
        <f t="shared" si="338"/>
        <v>6.9549715387317544E-3</v>
      </c>
    </row>
    <row r="286" spans="1:14" x14ac:dyDescent="0.2">
      <c r="A286" s="320" t="s">
        <v>348</v>
      </c>
      <c r="B286" s="280">
        <f t="shared" si="333"/>
        <v>2.4046170924126968E-2</v>
      </c>
      <c r="C286" s="323">
        <f t="shared" si="333"/>
        <v>0.12651844392117517</v>
      </c>
      <c r="D286" s="108">
        <f t="shared" ref="D286:N286" si="339">D277/D$270</f>
        <v>0.14727338386446542</v>
      </c>
      <c r="E286" s="323">
        <f t="shared" si="339"/>
        <v>0.14938650380470159</v>
      </c>
      <c r="F286" s="327">
        <f t="shared" si="339"/>
        <v>0.16874145180013017</v>
      </c>
      <c r="G286" s="327">
        <f t="shared" si="339"/>
        <v>7.1430458032539654E-2</v>
      </c>
      <c r="H286" s="327">
        <f t="shared" si="339"/>
        <v>0.15271095708305543</v>
      </c>
      <c r="I286" s="327">
        <f t="shared" si="339"/>
        <v>0.11272786100659929</v>
      </c>
      <c r="J286" s="237">
        <f t="shared" si="339"/>
        <v>0.12315239812541293</v>
      </c>
      <c r="K286" s="62">
        <f t="shared" si="339"/>
        <v>0.13164474392279354</v>
      </c>
      <c r="L286" s="62">
        <f t="shared" si="339"/>
        <v>0.1101615662032341</v>
      </c>
      <c r="M286" s="62">
        <f t="shared" si="339"/>
        <v>0.15126326397519332</v>
      </c>
      <c r="N286" s="62">
        <f t="shared" si="339"/>
        <v>0.27380503582523852</v>
      </c>
    </row>
    <row r="287" spans="1:14" x14ac:dyDescent="0.2">
      <c r="A287" s="3" t="s">
        <v>349</v>
      </c>
      <c r="B287" s="35">
        <f t="shared" si="333"/>
        <v>1.4565613891712708E-3</v>
      </c>
      <c r="C287" s="56">
        <f t="shared" si="333"/>
        <v>3.9241130359969713E-2</v>
      </c>
      <c r="D287" s="109">
        <f t="shared" ref="D287:N287" si="340">D278/D$270</f>
        <v>4.6961174375630813E-2</v>
      </c>
      <c r="E287" s="56">
        <f t="shared" si="340"/>
        <v>-1.1754619269527613E-2</v>
      </c>
      <c r="F287" s="37">
        <f t="shared" si="340"/>
        <v>7.3886065439880605E-2</v>
      </c>
      <c r="G287" s="37">
        <f t="shared" si="340"/>
        <v>2.6759381460889822E-2</v>
      </c>
      <c r="H287" s="37">
        <f t="shared" si="340"/>
        <v>2.831269008625744E-4</v>
      </c>
      <c r="I287" s="37">
        <f t="shared" si="340"/>
        <v>6.2675154753132789E-2</v>
      </c>
      <c r="J287" s="56">
        <f t="shared" si="340"/>
        <v>6.4940687764155416E-2</v>
      </c>
      <c r="K287" s="37">
        <f t="shared" si="340"/>
        <v>0.10383174978744884</v>
      </c>
      <c r="L287" s="37">
        <f t="shared" si="340"/>
        <v>1.1924900589423458E-2</v>
      </c>
      <c r="M287" s="37">
        <f t="shared" si="340"/>
        <v>1.0970666078774664E-2</v>
      </c>
      <c r="N287" s="37">
        <f t="shared" si="340"/>
        <v>5.0321406754209576E-2</v>
      </c>
    </row>
    <row r="288" spans="1:14" x14ac:dyDescent="0.2">
      <c r="A288" s="3"/>
      <c r="B288" s="35"/>
      <c r="C288" s="56"/>
      <c r="D288" s="109"/>
      <c r="E288" s="56"/>
      <c r="F288" s="37"/>
      <c r="G288" s="37"/>
      <c r="H288" s="37"/>
      <c r="I288" s="37"/>
      <c r="J288" s="56"/>
      <c r="K288" s="37"/>
      <c r="L288" s="37"/>
      <c r="M288" s="37"/>
      <c r="N288" s="37"/>
    </row>
    <row r="289" spans="1:14" x14ac:dyDescent="0.2">
      <c r="A289" s="3" t="s">
        <v>350</v>
      </c>
      <c r="B289" s="15">
        <f>SUM(B290:B297)</f>
        <v>239740709</v>
      </c>
      <c r="C289" s="225">
        <f>SUM(C290:C297)</f>
        <v>225127338.99999997</v>
      </c>
      <c r="D289" s="229">
        <f>SUM(D290:D297)</f>
        <v>530703446.39999998</v>
      </c>
      <c r="E289" s="225">
        <f t="shared" ref="E289:N289" si="341">SUM(E290:E297)</f>
        <v>152982137</v>
      </c>
      <c r="F289" s="226">
        <f t="shared" si="341"/>
        <v>254978606</v>
      </c>
      <c r="G289" s="226">
        <f t="shared" si="341"/>
        <v>232101976</v>
      </c>
      <c r="H289" s="226">
        <f t="shared" si="341"/>
        <v>144677875</v>
      </c>
      <c r="I289" s="226">
        <f t="shared" si="341"/>
        <v>340896101</v>
      </c>
      <c r="J289" s="225">
        <f t="shared" si="341"/>
        <v>462353465</v>
      </c>
      <c r="K289" s="226">
        <f t="shared" si="341"/>
        <v>594665657</v>
      </c>
      <c r="L289" s="226">
        <f t="shared" si="341"/>
        <v>665036736</v>
      </c>
      <c r="M289" s="226">
        <f t="shared" si="341"/>
        <v>573305362</v>
      </c>
      <c r="N289" s="226">
        <f t="shared" si="341"/>
        <v>358156012</v>
      </c>
    </row>
    <row r="290" spans="1:14" x14ac:dyDescent="0.2">
      <c r="A290" s="320" t="s">
        <v>241</v>
      </c>
      <c r="B290" s="277">
        <f t="shared" ref="B290:N290" si="342">B231</f>
        <v>72664015</v>
      </c>
      <c r="C290" s="322">
        <f t="shared" si="342"/>
        <v>92177577.599999994</v>
      </c>
      <c r="D290" s="106">
        <f t="shared" si="342"/>
        <v>231221872.80000001</v>
      </c>
      <c r="E290" s="322">
        <f t="shared" si="342"/>
        <v>74204289</v>
      </c>
      <c r="F290" s="325">
        <f t="shared" si="342"/>
        <v>124545936</v>
      </c>
      <c r="G290" s="325">
        <f t="shared" si="342"/>
        <v>82954859</v>
      </c>
      <c r="H290" s="325">
        <f t="shared" si="342"/>
        <v>80106532</v>
      </c>
      <c r="I290" s="325">
        <f t="shared" si="342"/>
        <v>99076272</v>
      </c>
      <c r="J290" s="234">
        <f t="shared" si="342"/>
        <v>181246745</v>
      </c>
      <c r="K290" s="61">
        <f t="shared" si="342"/>
        <v>269925758</v>
      </c>
      <c r="L290" s="61">
        <f t="shared" si="342"/>
        <v>264216862</v>
      </c>
      <c r="M290" s="61">
        <f t="shared" si="342"/>
        <v>236830549</v>
      </c>
      <c r="N290" s="61">
        <f t="shared" si="342"/>
        <v>203889450</v>
      </c>
    </row>
    <row r="291" spans="1:14" x14ac:dyDescent="0.2">
      <c r="A291" s="3" t="s">
        <v>242</v>
      </c>
      <c r="B291" s="15">
        <f t="shared" ref="B291:N291" si="343">B236</f>
        <v>22579966</v>
      </c>
      <c r="C291" s="225">
        <f t="shared" si="343"/>
        <v>27946335.600000001</v>
      </c>
      <c r="D291" s="229">
        <f t="shared" si="343"/>
        <v>72265978</v>
      </c>
      <c r="E291" s="225">
        <f t="shared" si="343"/>
        <v>14660359</v>
      </c>
      <c r="F291" s="226">
        <f t="shared" si="343"/>
        <v>25351244</v>
      </c>
      <c r="G291" s="226">
        <f t="shared" si="343"/>
        <v>26246262</v>
      </c>
      <c r="H291" s="226">
        <f t="shared" si="343"/>
        <v>14009094</v>
      </c>
      <c r="I291" s="226">
        <f t="shared" si="343"/>
        <v>59464719</v>
      </c>
      <c r="J291" s="225">
        <f t="shared" si="343"/>
        <v>55345583</v>
      </c>
      <c r="K291" s="226">
        <f t="shared" si="343"/>
        <v>65357029</v>
      </c>
      <c r="L291" s="226">
        <f t="shared" si="343"/>
        <v>81669709</v>
      </c>
      <c r="M291" s="226">
        <f t="shared" si="343"/>
        <v>114129603</v>
      </c>
      <c r="N291" s="226">
        <f t="shared" si="343"/>
        <v>44827966</v>
      </c>
    </row>
    <row r="292" spans="1:14" x14ac:dyDescent="0.2">
      <c r="A292" s="320" t="s">
        <v>243</v>
      </c>
      <c r="B292" s="277">
        <f t="shared" ref="B292:N292" si="344">B241</f>
        <v>17868082</v>
      </c>
      <c r="C292" s="322">
        <f t="shared" si="344"/>
        <v>18292913</v>
      </c>
      <c r="D292" s="106">
        <f t="shared" si="344"/>
        <v>29672119.199999999</v>
      </c>
      <c r="E292" s="322">
        <f t="shared" si="344"/>
        <v>12531730</v>
      </c>
      <c r="F292" s="325">
        <f t="shared" si="344"/>
        <v>13791720</v>
      </c>
      <c r="G292" s="325">
        <f t="shared" si="344"/>
        <v>35436563</v>
      </c>
      <c r="H292" s="325">
        <f t="shared" si="344"/>
        <v>8669366</v>
      </c>
      <c r="I292" s="325">
        <f t="shared" si="344"/>
        <v>21035186</v>
      </c>
      <c r="J292" s="234">
        <f t="shared" si="344"/>
        <v>29761679</v>
      </c>
      <c r="K292" s="61">
        <f t="shared" si="344"/>
        <v>52609688</v>
      </c>
      <c r="L292" s="61">
        <f t="shared" si="344"/>
        <v>31982349</v>
      </c>
      <c r="M292" s="61">
        <f t="shared" si="344"/>
        <v>17953164</v>
      </c>
      <c r="N292" s="61">
        <f t="shared" si="344"/>
        <v>16053716</v>
      </c>
    </row>
    <row r="293" spans="1:14" x14ac:dyDescent="0.2">
      <c r="A293" s="3" t="s">
        <v>280</v>
      </c>
      <c r="B293" s="15">
        <f t="shared" ref="B293:N293" si="345">B246</f>
        <v>13542036</v>
      </c>
      <c r="C293" s="225">
        <f t="shared" si="345"/>
        <v>25409477.399999999</v>
      </c>
      <c r="D293" s="229">
        <f t="shared" si="345"/>
        <v>49031080.799999997</v>
      </c>
      <c r="E293" s="225">
        <f t="shared" si="345"/>
        <v>29460363</v>
      </c>
      <c r="F293" s="226">
        <f t="shared" si="345"/>
        <v>32570248</v>
      </c>
      <c r="G293" s="226">
        <f t="shared" si="345"/>
        <v>19808889</v>
      </c>
      <c r="H293" s="226">
        <f t="shared" si="345"/>
        <v>13352527</v>
      </c>
      <c r="I293" s="226">
        <f t="shared" si="345"/>
        <v>31855360</v>
      </c>
      <c r="J293" s="225">
        <f t="shared" si="345"/>
        <v>27648930</v>
      </c>
      <c r="K293" s="226">
        <f t="shared" si="345"/>
        <v>68907697</v>
      </c>
      <c r="L293" s="226">
        <f t="shared" si="345"/>
        <v>75377328</v>
      </c>
      <c r="M293" s="226">
        <f t="shared" si="345"/>
        <v>42029698</v>
      </c>
      <c r="N293" s="226">
        <f t="shared" si="345"/>
        <v>31191751</v>
      </c>
    </row>
    <row r="294" spans="1:14" x14ac:dyDescent="0.2">
      <c r="A294" s="320" t="s">
        <v>244</v>
      </c>
      <c r="B294" s="277">
        <f t="shared" ref="B294:N294" si="346">B251</f>
        <v>95780951</v>
      </c>
      <c r="C294" s="322">
        <f t="shared" si="346"/>
        <v>35897899.600000001</v>
      </c>
      <c r="D294" s="106">
        <f t="shared" si="346"/>
        <v>87764847.599999994</v>
      </c>
      <c r="E294" s="322">
        <f t="shared" si="346"/>
        <v>11223830</v>
      </c>
      <c r="F294" s="325">
        <f t="shared" si="346"/>
        <v>18666229</v>
      </c>
      <c r="G294" s="325">
        <f t="shared" si="346"/>
        <v>58982123</v>
      </c>
      <c r="H294" s="325">
        <f t="shared" si="346"/>
        <v>10856995</v>
      </c>
      <c r="I294" s="325">
        <f t="shared" si="346"/>
        <v>79760321</v>
      </c>
      <c r="J294" s="234">
        <f t="shared" si="346"/>
        <v>118217585</v>
      </c>
      <c r="K294" s="61">
        <f t="shared" si="346"/>
        <v>95019965</v>
      </c>
      <c r="L294" s="61">
        <f t="shared" si="346"/>
        <v>123754915</v>
      </c>
      <c r="M294" s="61">
        <f t="shared" si="346"/>
        <v>83767685</v>
      </c>
      <c r="N294" s="61">
        <f t="shared" si="346"/>
        <v>18064088</v>
      </c>
    </row>
    <row r="295" spans="1:14" x14ac:dyDescent="0.2">
      <c r="A295" s="3" t="s">
        <v>245</v>
      </c>
      <c r="B295" s="15">
        <f t="shared" ref="B295:N295" si="347">B256</f>
        <v>14323146</v>
      </c>
      <c r="C295" s="225">
        <f t="shared" si="347"/>
        <v>7138331.2000000002</v>
      </c>
      <c r="D295" s="229">
        <f t="shared" si="347"/>
        <v>19430775.199999999</v>
      </c>
      <c r="E295" s="225">
        <f t="shared" si="347"/>
        <v>3250053</v>
      </c>
      <c r="F295" s="226">
        <f t="shared" si="347"/>
        <v>14439228</v>
      </c>
      <c r="G295" s="226">
        <f t="shared" si="347"/>
        <v>5809302</v>
      </c>
      <c r="H295" s="226">
        <f t="shared" si="347"/>
        <v>5516900</v>
      </c>
      <c r="I295" s="226">
        <f t="shared" si="347"/>
        <v>6676173</v>
      </c>
      <c r="J295" s="225">
        <f t="shared" si="347"/>
        <v>20415522</v>
      </c>
      <c r="K295" s="226">
        <f t="shared" si="347"/>
        <v>7670410</v>
      </c>
      <c r="L295" s="226">
        <f t="shared" si="347"/>
        <v>46495692</v>
      </c>
      <c r="M295" s="226">
        <f t="shared" si="347"/>
        <v>20689853</v>
      </c>
      <c r="N295" s="226">
        <f t="shared" si="347"/>
        <v>1882399</v>
      </c>
    </row>
    <row r="296" spans="1:14" x14ac:dyDescent="0.2">
      <c r="A296" s="320" t="s">
        <v>348</v>
      </c>
      <c r="B296" s="277">
        <f t="shared" ref="B296:N296" si="348">B261</f>
        <v>2982513</v>
      </c>
      <c r="C296" s="322">
        <f t="shared" si="348"/>
        <v>14220169.6</v>
      </c>
      <c r="D296" s="106">
        <f t="shared" si="348"/>
        <v>41271970.200000003</v>
      </c>
      <c r="E296" s="322">
        <f t="shared" si="348"/>
        <v>7651513</v>
      </c>
      <c r="F296" s="325">
        <f t="shared" si="348"/>
        <v>24619176</v>
      </c>
      <c r="G296" s="325">
        <f t="shared" si="348"/>
        <v>2863978</v>
      </c>
      <c r="H296" s="325">
        <f t="shared" si="348"/>
        <v>12166461</v>
      </c>
      <c r="I296" s="325">
        <f t="shared" si="348"/>
        <v>23799720</v>
      </c>
      <c r="J296" s="234">
        <f t="shared" si="348"/>
        <v>29717421</v>
      </c>
      <c r="K296" s="61">
        <f t="shared" si="348"/>
        <v>35175110</v>
      </c>
      <c r="L296" s="61">
        <f t="shared" si="348"/>
        <v>41539881</v>
      </c>
      <c r="M296" s="61">
        <f t="shared" si="348"/>
        <v>57680797</v>
      </c>
      <c r="N296" s="61">
        <f t="shared" si="348"/>
        <v>42246642</v>
      </c>
    </row>
    <row r="297" spans="1:14" x14ac:dyDescent="0.2">
      <c r="A297" s="3" t="s">
        <v>349</v>
      </c>
      <c r="B297" s="15">
        <f>B266</f>
        <v>0</v>
      </c>
      <c r="C297" s="225">
        <f>C266</f>
        <v>4044635</v>
      </c>
      <c r="D297" s="229">
        <f>D266</f>
        <v>44802.6</v>
      </c>
      <c r="E297" s="225">
        <f t="shared" ref="E297:N297" si="349">E266</f>
        <v>0</v>
      </c>
      <c r="F297" s="226">
        <f t="shared" si="349"/>
        <v>994825</v>
      </c>
      <c r="G297" s="226">
        <f t="shared" si="349"/>
        <v>0</v>
      </c>
      <c r="H297" s="226">
        <f t="shared" si="349"/>
        <v>0</v>
      </c>
      <c r="I297" s="226">
        <f t="shared" si="349"/>
        <v>19228350</v>
      </c>
      <c r="J297" s="225">
        <f t="shared" si="349"/>
        <v>0</v>
      </c>
      <c r="K297" s="226">
        <f t="shared" si="349"/>
        <v>0</v>
      </c>
      <c r="L297" s="226">
        <f t="shared" si="349"/>
        <v>0</v>
      </c>
      <c r="M297" s="226">
        <f t="shared" si="349"/>
        <v>224013</v>
      </c>
      <c r="N297" s="226">
        <f t="shared" si="349"/>
        <v>0</v>
      </c>
    </row>
    <row r="298" spans="1:14" x14ac:dyDescent="0.2">
      <c r="A298" s="3"/>
      <c r="B298" s="224">
        <f>SUM(B299:B306)</f>
        <v>1</v>
      </c>
      <c r="C298" s="227">
        <f>SUM(C299:C306)</f>
        <v>1.0000000000000002</v>
      </c>
      <c r="D298" s="230">
        <f>SUM(D299:D306)</f>
        <v>1</v>
      </c>
      <c r="E298" s="227">
        <f t="shared" ref="E298:N298" si="350">SUM(E299:E306)</f>
        <v>0.99999999999999989</v>
      </c>
      <c r="F298" s="228">
        <f t="shared" si="350"/>
        <v>0.99999999999999989</v>
      </c>
      <c r="G298" s="228">
        <f t="shared" si="350"/>
        <v>0.99999999999999989</v>
      </c>
      <c r="H298" s="228">
        <f t="shared" si="350"/>
        <v>1</v>
      </c>
      <c r="I298" s="228">
        <f t="shared" si="350"/>
        <v>1</v>
      </c>
      <c r="J298" s="227">
        <f t="shared" si="350"/>
        <v>0.99999999999999989</v>
      </c>
      <c r="K298" s="228">
        <f t="shared" si="350"/>
        <v>1</v>
      </c>
      <c r="L298" s="228">
        <f t="shared" si="350"/>
        <v>1</v>
      </c>
      <c r="M298" s="228">
        <f t="shared" si="350"/>
        <v>0.99999999999999989</v>
      </c>
      <c r="N298" s="228">
        <f t="shared" si="350"/>
        <v>1</v>
      </c>
    </row>
    <row r="299" spans="1:14" x14ac:dyDescent="0.2">
      <c r="A299" s="320" t="s">
        <v>241</v>
      </c>
      <c r="B299" s="280">
        <f>B290/B$289</f>
        <v>0.3030941858105542</v>
      </c>
      <c r="C299" s="323">
        <f>C290/C$289</f>
        <v>0.40944639602389654</v>
      </c>
      <c r="D299" s="108">
        <f>D290/D$289</f>
        <v>0.43568941254947918</v>
      </c>
      <c r="E299" s="323">
        <f t="shared" ref="E299:N299" si="351">E290/E$289</f>
        <v>0.48505198355282486</v>
      </c>
      <c r="F299" s="327">
        <f t="shared" si="351"/>
        <v>0.48845641582964805</v>
      </c>
      <c r="G299" s="327">
        <f t="shared" si="351"/>
        <v>0.35740694857332883</v>
      </c>
      <c r="H299" s="327">
        <f t="shared" si="351"/>
        <v>0.55368888988727549</v>
      </c>
      <c r="I299" s="327">
        <f t="shared" si="351"/>
        <v>0.29063480547112508</v>
      </c>
      <c r="J299" s="237">
        <f t="shared" si="351"/>
        <v>0.39200905523656021</v>
      </c>
      <c r="K299" s="62">
        <f t="shared" si="351"/>
        <v>0.45391179871011117</v>
      </c>
      <c r="L299" s="62">
        <f t="shared" si="351"/>
        <v>0.39729664197076775</v>
      </c>
      <c r="M299" s="62">
        <f t="shared" si="351"/>
        <v>0.41309669278830152</v>
      </c>
      <c r="N299" s="62">
        <f t="shared" si="351"/>
        <v>0.56927552007698812</v>
      </c>
    </row>
    <row r="300" spans="1:14" x14ac:dyDescent="0.2">
      <c r="A300" s="3" t="s">
        <v>242</v>
      </c>
      <c r="B300" s="35">
        <f t="shared" ref="B300:C306" si="352">B291/B$289</f>
        <v>9.4184947121350171E-2</v>
      </c>
      <c r="C300" s="56">
        <f t="shared" si="352"/>
        <v>0.12413568127325489</v>
      </c>
      <c r="D300" s="109">
        <f t="shared" ref="D300:N300" si="353">D291/D$289</f>
        <v>0.13617016902794321</v>
      </c>
      <c r="E300" s="56">
        <f t="shared" si="353"/>
        <v>9.5830528240038904E-2</v>
      </c>
      <c r="F300" s="37">
        <f t="shared" si="353"/>
        <v>9.9424984698520152E-2</v>
      </c>
      <c r="G300" s="37">
        <f t="shared" si="353"/>
        <v>0.11308073482321408</v>
      </c>
      <c r="H300" s="37">
        <f t="shared" si="353"/>
        <v>9.6829553240258742E-2</v>
      </c>
      <c r="I300" s="37">
        <f t="shared" si="353"/>
        <v>0.17443648908146356</v>
      </c>
      <c r="J300" s="56">
        <f t="shared" si="353"/>
        <v>0.11970405153122406</v>
      </c>
      <c r="K300" s="37">
        <f t="shared" si="353"/>
        <v>0.10990550443036598</v>
      </c>
      <c r="L300" s="37">
        <f t="shared" si="353"/>
        <v>0.12280480848504585</v>
      </c>
      <c r="M300" s="37">
        <f t="shared" si="353"/>
        <v>0.19907297326132456</v>
      </c>
      <c r="N300" s="37">
        <f t="shared" si="353"/>
        <v>0.12516323752231193</v>
      </c>
    </row>
    <row r="301" spans="1:14" x14ac:dyDescent="0.2">
      <c r="A301" s="320" t="s">
        <v>243</v>
      </c>
      <c r="B301" s="280">
        <f t="shared" si="352"/>
        <v>7.4530863258604946E-2</v>
      </c>
      <c r="C301" s="323">
        <f t="shared" si="352"/>
        <v>8.1255848717689511E-2</v>
      </c>
      <c r="D301" s="108">
        <f t="shared" ref="D301:N301" si="354">D292/D$289</f>
        <v>5.5910922382885059E-2</v>
      </c>
      <c r="E301" s="323">
        <f t="shared" si="354"/>
        <v>8.191629588753882E-2</v>
      </c>
      <c r="F301" s="327">
        <f t="shared" si="354"/>
        <v>5.4089714491575812E-2</v>
      </c>
      <c r="G301" s="327">
        <f t="shared" si="354"/>
        <v>0.15267669672919976</v>
      </c>
      <c r="H301" s="327">
        <f t="shared" si="354"/>
        <v>5.9921850524829727E-2</v>
      </c>
      <c r="I301" s="327">
        <f t="shared" si="354"/>
        <v>6.1705563479002655E-2</v>
      </c>
      <c r="J301" s="237">
        <f t="shared" si="354"/>
        <v>6.4369970710612068E-2</v>
      </c>
      <c r="K301" s="62">
        <f t="shared" si="354"/>
        <v>8.8469356487489242E-2</v>
      </c>
      <c r="L301" s="62">
        <f t="shared" si="354"/>
        <v>4.8091101241059864E-2</v>
      </c>
      <c r="M301" s="62">
        <f t="shared" si="354"/>
        <v>3.1315185920064707E-2</v>
      </c>
      <c r="N301" s="62">
        <f t="shared" si="354"/>
        <v>4.4823248702020951E-2</v>
      </c>
    </row>
    <row r="302" spans="1:14" x14ac:dyDescent="0.2">
      <c r="A302" s="3" t="s">
        <v>280</v>
      </c>
      <c r="B302" s="35">
        <f t="shared" si="352"/>
        <v>5.6486176488282594E-2</v>
      </c>
      <c r="C302" s="56">
        <f t="shared" si="352"/>
        <v>0.1128671333871183</v>
      </c>
      <c r="D302" s="109">
        <f t="shared" ref="D302:N302" si="355">D293/D$289</f>
        <v>9.23888494273023E-2</v>
      </c>
      <c r="E302" s="56">
        <f t="shared" si="355"/>
        <v>0.19257387547148724</v>
      </c>
      <c r="F302" s="37">
        <f t="shared" si="355"/>
        <v>0.12773717964400511</v>
      </c>
      <c r="G302" s="37">
        <f t="shared" si="355"/>
        <v>8.5345628423258227E-2</v>
      </c>
      <c r="H302" s="37">
        <f t="shared" si="355"/>
        <v>9.2291423273945655E-2</v>
      </c>
      <c r="I302" s="37">
        <f t="shared" si="355"/>
        <v>9.3445949972892184E-2</v>
      </c>
      <c r="J302" s="56">
        <f t="shared" si="355"/>
        <v>5.9800416981843102E-2</v>
      </c>
      <c r="K302" s="37">
        <f t="shared" si="355"/>
        <v>0.11587636882820694</v>
      </c>
      <c r="L302" s="37">
        <f t="shared" si="355"/>
        <v>0.11334310410184618</v>
      </c>
      <c r="M302" s="37">
        <f t="shared" si="355"/>
        <v>7.3311189439041038E-2</v>
      </c>
      <c r="N302" s="37">
        <f t="shared" si="355"/>
        <v>8.7089843406007103E-2</v>
      </c>
    </row>
    <row r="303" spans="1:14" x14ac:dyDescent="0.2">
      <c r="A303" s="320" t="s">
        <v>244</v>
      </c>
      <c r="B303" s="280">
        <f t="shared" si="352"/>
        <v>0.39951892775957376</v>
      </c>
      <c r="C303" s="323">
        <f t="shared" si="352"/>
        <v>0.15945597615756479</v>
      </c>
      <c r="D303" s="108">
        <f t="shared" ref="D303:N303" si="356">D294/D$289</f>
        <v>0.16537455747715302</v>
      </c>
      <c r="E303" s="323">
        <f t="shared" si="356"/>
        <v>7.3366931722231077E-2</v>
      </c>
      <c r="F303" s="327">
        <f t="shared" si="356"/>
        <v>7.3207039966325646E-2</v>
      </c>
      <c r="G303" s="327">
        <f t="shared" si="356"/>
        <v>0.25412158921042532</v>
      </c>
      <c r="H303" s="327">
        <f t="shared" si="356"/>
        <v>7.5042538466921771E-2</v>
      </c>
      <c r="I303" s="327">
        <f t="shared" si="356"/>
        <v>0.23397252349330919</v>
      </c>
      <c r="J303" s="237">
        <f t="shared" si="356"/>
        <v>0.25568659899628954</v>
      </c>
      <c r="K303" s="62">
        <f t="shared" si="356"/>
        <v>0.15978720795709245</v>
      </c>
      <c r="L303" s="62">
        <f t="shared" si="356"/>
        <v>0.18608733668511207</v>
      </c>
      <c r="M303" s="62">
        <f t="shared" si="356"/>
        <v>0.14611355579821003</v>
      </c>
      <c r="N303" s="62">
        <f t="shared" si="356"/>
        <v>5.0436366819943262E-2</v>
      </c>
    </row>
    <row r="304" spans="1:14" x14ac:dyDescent="0.2">
      <c r="A304" s="3" t="s">
        <v>245</v>
      </c>
      <c r="B304" s="35">
        <f t="shared" si="352"/>
        <v>5.9744321520297163E-2</v>
      </c>
      <c r="C304" s="56">
        <f t="shared" si="352"/>
        <v>3.1707971282865829E-2</v>
      </c>
      <c r="D304" s="109">
        <f t="shared" ref="D304:N304" si="357">D295/D$289</f>
        <v>3.6613244801419101E-2</v>
      </c>
      <c r="E304" s="56">
        <f t="shared" si="357"/>
        <v>2.1244656818985342E-2</v>
      </c>
      <c r="F304" s="37">
        <f t="shared" si="357"/>
        <v>5.6629174606123621E-2</v>
      </c>
      <c r="G304" s="37">
        <f t="shared" si="357"/>
        <v>2.50290932464961E-2</v>
      </c>
      <c r="H304" s="37">
        <f t="shared" si="357"/>
        <v>3.8132299081666772E-2</v>
      </c>
      <c r="I304" s="37">
        <f t="shared" si="357"/>
        <v>1.9584187030640167E-2</v>
      </c>
      <c r="J304" s="56">
        <f t="shared" si="357"/>
        <v>4.4155659134078297E-2</v>
      </c>
      <c r="K304" s="37">
        <f t="shared" si="357"/>
        <v>1.2898693424967704E-2</v>
      </c>
      <c r="L304" s="37">
        <f t="shared" si="357"/>
        <v>6.9914471611986259E-2</v>
      </c>
      <c r="M304" s="37">
        <f t="shared" si="357"/>
        <v>3.6088713574599363E-2</v>
      </c>
      <c r="N304" s="37">
        <f t="shared" si="357"/>
        <v>5.2558073491168981E-3</v>
      </c>
    </row>
    <row r="305" spans="1:14" x14ac:dyDescent="0.2">
      <c r="A305" s="320" t="s">
        <v>348</v>
      </c>
      <c r="B305" s="280">
        <f t="shared" si="352"/>
        <v>1.2440578041337151E-2</v>
      </c>
      <c r="C305" s="55">
        <f t="shared" si="352"/>
        <v>6.3165005472747143E-2</v>
      </c>
      <c r="D305" s="108">
        <f t="shared" ref="D305:N305" si="358">D296/D$289</f>
        <v>7.7768423174875395E-2</v>
      </c>
      <c r="E305" s="323">
        <f t="shared" si="358"/>
        <v>5.0015728306893763E-2</v>
      </c>
      <c r="F305" s="327">
        <f t="shared" si="358"/>
        <v>9.6553888917252931E-2</v>
      </c>
      <c r="G305" s="327">
        <f t="shared" si="358"/>
        <v>1.2339308994077673E-2</v>
      </c>
      <c r="H305" s="327">
        <f t="shared" si="358"/>
        <v>8.4093445525101881E-2</v>
      </c>
      <c r="I305" s="327">
        <f t="shared" si="358"/>
        <v>6.9815172218704841E-2</v>
      </c>
      <c r="J305" s="237">
        <f t="shared" si="358"/>
        <v>6.4274247409392721E-2</v>
      </c>
      <c r="K305" s="62">
        <f t="shared" si="358"/>
        <v>5.9151070161766545E-2</v>
      </c>
      <c r="L305" s="62">
        <f t="shared" si="358"/>
        <v>6.2462535904181993E-2</v>
      </c>
      <c r="M305" s="62">
        <f t="shared" si="358"/>
        <v>0.10061094980653608</v>
      </c>
      <c r="N305" s="62">
        <f t="shared" si="358"/>
        <v>0.11795597612361174</v>
      </c>
    </row>
    <row r="306" spans="1:14" x14ac:dyDescent="0.2">
      <c r="A306" s="3" t="s">
        <v>349</v>
      </c>
      <c r="B306" s="35">
        <f t="shared" si="352"/>
        <v>0</v>
      </c>
      <c r="C306" s="56">
        <f t="shared" si="352"/>
        <v>1.7965987684863099E-2</v>
      </c>
      <c r="D306" s="109">
        <f t="shared" ref="D306:N306" si="359">D297/D$289</f>
        <v>8.4421158942750749E-5</v>
      </c>
      <c r="E306" s="56">
        <f t="shared" si="359"/>
        <v>0</v>
      </c>
      <c r="F306" s="37">
        <f t="shared" si="359"/>
        <v>3.9016018465486474E-3</v>
      </c>
      <c r="G306" s="37">
        <f t="shared" si="359"/>
        <v>0</v>
      </c>
      <c r="H306" s="37">
        <f t="shared" si="359"/>
        <v>0</v>
      </c>
      <c r="I306" s="37">
        <f t="shared" si="359"/>
        <v>5.6405309252862357E-2</v>
      </c>
      <c r="J306" s="56">
        <f t="shared" si="359"/>
        <v>0</v>
      </c>
      <c r="K306" s="37">
        <f t="shared" si="359"/>
        <v>0</v>
      </c>
      <c r="L306" s="37">
        <f t="shared" si="359"/>
        <v>0</v>
      </c>
      <c r="M306" s="37">
        <f t="shared" si="359"/>
        <v>3.9073941192268143E-4</v>
      </c>
      <c r="N306" s="37">
        <f t="shared" si="359"/>
        <v>0</v>
      </c>
    </row>
    <row r="307" spans="1:14" x14ac:dyDescent="0.2">
      <c r="A307" s="150"/>
      <c r="B307" s="109"/>
      <c r="C307" s="75"/>
      <c r="D307" s="104"/>
      <c r="E307" s="73"/>
      <c r="F307" s="73"/>
      <c r="G307" s="73"/>
      <c r="H307" s="73"/>
      <c r="I307" s="105"/>
      <c r="J307" s="73"/>
      <c r="K307" s="73"/>
      <c r="L307" s="73"/>
      <c r="M307" s="73"/>
      <c r="N307" s="73"/>
    </row>
    <row r="308" spans="1:14" ht="10.5" x14ac:dyDescent="0.25">
      <c r="A308" s="21" t="s">
        <v>213</v>
      </c>
      <c r="B308" s="45"/>
      <c r="C308" s="73"/>
      <c r="D308" s="105"/>
      <c r="E308" s="73"/>
      <c r="F308" s="73"/>
      <c r="G308" s="73"/>
      <c r="H308" s="73"/>
      <c r="I308" s="73"/>
      <c r="J308" s="83"/>
      <c r="K308" s="73"/>
      <c r="L308" s="73"/>
      <c r="M308" s="73"/>
      <c r="N308" s="73"/>
    </row>
    <row r="309" spans="1:14" ht="10.5" x14ac:dyDescent="0.25">
      <c r="A309" s="97" t="s">
        <v>38</v>
      </c>
      <c r="B309" s="146">
        <v>436274062</v>
      </c>
      <c r="C309" s="126">
        <f t="shared" ref="C309" si="360">AVERAGE(E309:I309)</f>
        <v>803460650.79999995</v>
      </c>
      <c r="D309" s="125">
        <f t="shared" ref="D309" si="361">AVERAGE(J309:N309)</f>
        <v>1614840402.5</v>
      </c>
      <c r="E309" s="133">
        <v>311585556</v>
      </c>
      <c r="F309" s="133">
        <v>508154525</v>
      </c>
      <c r="G309" s="133">
        <v>932228409</v>
      </c>
      <c r="H309" s="133">
        <v>477886314</v>
      </c>
      <c r="I309" s="133">
        <v>1787448450</v>
      </c>
      <c r="J309" s="233">
        <v>535572838</v>
      </c>
      <c r="K309" s="133"/>
      <c r="L309" s="133">
        <v>2005651899</v>
      </c>
      <c r="M309" s="133">
        <v>2729022193</v>
      </c>
      <c r="N309" s="133">
        <v>1189114680</v>
      </c>
    </row>
    <row r="310" spans="1:14" x14ac:dyDescent="0.2">
      <c r="A310" s="72" t="s">
        <v>212</v>
      </c>
      <c r="B310" s="45"/>
      <c r="D310" s="103"/>
      <c r="E310" s="73"/>
      <c r="F310" s="73"/>
      <c r="G310" s="73"/>
      <c r="H310" s="73"/>
      <c r="I310" s="73"/>
      <c r="J310" s="83"/>
      <c r="K310" s="73"/>
      <c r="L310" s="73"/>
      <c r="M310" s="73"/>
      <c r="N310" s="73"/>
    </row>
    <row r="311" spans="1:14" x14ac:dyDescent="0.2">
      <c r="A311" s="1" t="s">
        <v>20</v>
      </c>
      <c r="B311" s="146">
        <v>842413180</v>
      </c>
      <c r="C311" s="155">
        <f t="shared" ref="C311:C314" si="362">AVERAGE(E311:I311)</f>
        <v>1117200454</v>
      </c>
      <c r="D311" s="156">
        <f t="shared" ref="D311:D314" si="363">AVERAGE(J311:N311)</f>
        <v>3211374137</v>
      </c>
      <c r="E311" s="133">
        <v>734309112</v>
      </c>
      <c r="F311" s="133">
        <v>939875641</v>
      </c>
      <c r="G311" s="133">
        <v>1190707902</v>
      </c>
      <c r="H311" s="133">
        <v>613377956</v>
      </c>
      <c r="I311" s="133">
        <v>2107731659</v>
      </c>
      <c r="J311" s="233">
        <v>1664878473</v>
      </c>
      <c r="K311" s="133"/>
      <c r="L311" s="133">
        <v>4436780027</v>
      </c>
      <c r="M311" s="133">
        <v>4410054206</v>
      </c>
      <c r="N311" s="133">
        <v>2333783842</v>
      </c>
    </row>
    <row r="312" spans="1:14" x14ac:dyDescent="0.2">
      <c r="A312" s="318" t="s">
        <v>18</v>
      </c>
      <c r="B312" s="278">
        <v>152261809</v>
      </c>
      <c r="C312" s="330">
        <f t="shared" si="362"/>
        <v>194184936.59999999</v>
      </c>
      <c r="D312" s="157">
        <f t="shared" si="363"/>
        <v>772226300.5</v>
      </c>
      <c r="E312" s="326">
        <v>245919273</v>
      </c>
      <c r="F312" s="326">
        <v>130940499</v>
      </c>
      <c r="G312" s="326">
        <v>87682662</v>
      </c>
      <c r="H312" s="326">
        <v>118521345</v>
      </c>
      <c r="I312" s="326">
        <v>387860904</v>
      </c>
      <c r="J312" s="235">
        <v>504482844</v>
      </c>
      <c r="K312" s="134"/>
      <c r="L312" s="134">
        <v>535165888</v>
      </c>
      <c r="M312" s="134">
        <v>1526407556</v>
      </c>
      <c r="N312" s="134">
        <v>522848914</v>
      </c>
    </row>
    <row r="313" spans="1:14" x14ac:dyDescent="0.2">
      <c r="A313" s="1" t="s">
        <v>43</v>
      </c>
      <c r="B313" s="146">
        <v>464044237</v>
      </c>
      <c r="C313" s="155">
        <f t="shared" si="362"/>
        <v>629715180.39999998</v>
      </c>
      <c r="D313" s="156">
        <f t="shared" si="363"/>
        <v>1436189672.5</v>
      </c>
      <c r="E313" s="133">
        <v>471780714</v>
      </c>
      <c r="F313" s="133">
        <v>628859490</v>
      </c>
      <c r="G313" s="133">
        <v>674373614</v>
      </c>
      <c r="H313" s="133">
        <v>482960422</v>
      </c>
      <c r="I313" s="133">
        <v>890601662</v>
      </c>
      <c r="J313" s="233">
        <v>1079822598</v>
      </c>
      <c r="K313" s="133"/>
      <c r="L313" s="133">
        <v>1828852736</v>
      </c>
      <c r="M313" s="133">
        <v>1350188993</v>
      </c>
      <c r="N313" s="133">
        <v>1485894363</v>
      </c>
    </row>
    <row r="314" spans="1:14" x14ac:dyDescent="0.2">
      <c r="A314" s="318" t="s">
        <v>19</v>
      </c>
      <c r="B314" s="278">
        <v>226107134</v>
      </c>
      <c r="C314" s="330">
        <f t="shared" si="362"/>
        <v>293300337</v>
      </c>
      <c r="D314" s="157">
        <f t="shared" si="363"/>
        <v>1002958164</v>
      </c>
      <c r="E314" s="326">
        <v>16609125</v>
      </c>
      <c r="F314" s="326">
        <v>180075652</v>
      </c>
      <c r="G314" s="326">
        <v>428651626</v>
      </c>
      <c r="H314" s="326">
        <v>11896189</v>
      </c>
      <c r="I314" s="326">
        <v>829269093</v>
      </c>
      <c r="J314" s="235">
        <v>80573031</v>
      </c>
      <c r="K314" s="134"/>
      <c r="L314" s="134">
        <v>2072761403</v>
      </c>
      <c r="M314" s="134">
        <v>1533457657</v>
      </c>
      <c r="N314" s="134">
        <v>325040565</v>
      </c>
    </row>
    <row r="315" spans="1:14" x14ac:dyDescent="0.2">
      <c r="A315" s="72" t="s">
        <v>3</v>
      </c>
      <c r="B315" s="45"/>
      <c r="C315" s="73"/>
      <c r="D315" s="103"/>
      <c r="E315" s="73"/>
      <c r="F315" s="73"/>
      <c r="G315" s="73"/>
      <c r="H315" s="73"/>
      <c r="I315" s="73"/>
      <c r="J315" s="83"/>
      <c r="K315" s="73"/>
      <c r="L315" s="73"/>
      <c r="M315" s="73"/>
      <c r="N315" s="73"/>
    </row>
    <row r="316" spans="1:14" x14ac:dyDescent="0.2">
      <c r="A316" s="1" t="s">
        <v>28</v>
      </c>
      <c r="B316" s="146">
        <v>436274062</v>
      </c>
      <c r="C316" s="126">
        <f t="shared" ref="C316:C320" si="364">AVERAGE(E316:I316)</f>
        <v>803460650.79999995</v>
      </c>
      <c r="D316" s="125">
        <f t="shared" ref="D316:D320" si="365">AVERAGE(J316:N316)</f>
        <v>1614840402.5</v>
      </c>
      <c r="E316" s="133">
        <v>311585556</v>
      </c>
      <c r="F316" s="133">
        <v>508154525</v>
      </c>
      <c r="G316" s="133">
        <v>932228409</v>
      </c>
      <c r="H316" s="133">
        <v>477886314</v>
      </c>
      <c r="I316" s="133">
        <v>1787448450</v>
      </c>
      <c r="J316" s="233">
        <v>535572838</v>
      </c>
      <c r="K316" s="133"/>
      <c r="L316" s="133">
        <v>2005651899</v>
      </c>
      <c r="M316" s="133">
        <v>2729022193</v>
      </c>
      <c r="N316" s="133">
        <v>1189114680</v>
      </c>
    </row>
    <row r="317" spans="1:14" x14ac:dyDescent="0.2">
      <c r="A317" s="320" t="s">
        <v>306</v>
      </c>
      <c r="B317" s="278">
        <v>335277914</v>
      </c>
      <c r="C317" s="331">
        <f t="shared" si="364"/>
        <v>507098390.39999998</v>
      </c>
      <c r="D317" s="153">
        <f t="shared" si="365"/>
        <v>815086349.25</v>
      </c>
      <c r="E317" s="326">
        <v>249764093</v>
      </c>
      <c r="F317" s="326">
        <v>460419018</v>
      </c>
      <c r="G317" s="326">
        <v>539741568</v>
      </c>
      <c r="H317" s="326">
        <v>394965611</v>
      </c>
      <c r="I317" s="326">
        <v>890601662</v>
      </c>
      <c r="J317" s="235">
        <v>981076809</v>
      </c>
      <c r="K317" s="134"/>
      <c r="L317" s="134">
        <v>611924202</v>
      </c>
      <c r="M317" s="134">
        <v>639122295</v>
      </c>
      <c r="N317" s="134">
        <v>1028222091</v>
      </c>
    </row>
    <row r="318" spans="1:14" x14ac:dyDescent="0.2">
      <c r="A318" s="3" t="s">
        <v>25</v>
      </c>
      <c r="B318" s="146">
        <v>60650057</v>
      </c>
      <c r="C318" s="126">
        <f t="shared" si="364"/>
        <v>63916635.600000001</v>
      </c>
      <c r="D318" s="125">
        <f t="shared" si="365"/>
        <v>274659776.5</v>
      </c>
      <c r="E318" s="133">
        <v>45086035</v>
      </c>
      <c r="F318" s="133">
        <v>10290107</v>
      </c>
      <c r="G318" s="133">
        <v>68308763</v>
      </c>
      <c r="H318" s="133">
        <v>21308130</v>
      </c>
      <c r="I318" s="133">
        <v>174590143</v>
      </c>
      <c r="J318" s="233">
        <v>4711443</v>
      </c>
      <c r="K318" s="133"/>
      <c r="L318" s="133">
        <v>531302124</v>
      </c>
      <c r="M318" s="133">
        <v>448053877</v>
      </c>
      <c r="N318" s="133">
        <v>114571662</v>
      </c>
    </row>
    <row r="319" spans="1:14" x14ac:dyDescent="0.2">
      <c r="A319" s="320" t="s">
        <v>26</v>
      </c>
      <c r="B319" s="278">
        <v>0</v>
      </c>
      <c r="C319" s="331">
        <f t="shared" si="364"/>
        <v>41585878</v>
      </c>
      <c r="D319" s="153">
        <f t="shared" si="365"/>
        <v>388451361.5</v>
      </c>
      <c r="E319" s="326">
        <v>1568242</v>
      </c>
      <c r="F319" s="326">
        <v>1285195</v>
      </c>
      <c r="G319" s="326">
        <v>54088271</v>
      </c>
      <c r="H319" s="326">
        <v>883316</v>
      </c>
      <c r="I319" s="326">
        <v>150104366</v>
      </c>
      <c r="J319" s="235">
        <v>140226</v>
      </c>
      <c r="K319" s="134"/>
      <c r="L319" s="134">
        <v>862155155</v>
      </c>
      <c r="M319" s="134">
        <v>637528296</v>
      </c>
      <c r="N319" s="134">
        <v>53981769</v>
      </c>
    </row>
    <row r="320" spans="1:14" x14ac:dyDescent="0.2">
      <c r="A320" s="3" t="s">
        <v>27</v>
      </c>
      <c r="B320" s="146">
        <v>40346091</v>
      </c>
      <c r="C320" s="126">
        <f t="shared" si="364"/>
        <v>190859746.80000001</v>
      </c>
      <c r="D320" s="125">
        <f t="shared" si="365"/>
        <v>136642915.25</v>
      </c>
      <c r="E320" s="133">
        <v>15167186</v>
      </c>
      <c r="F320" s="133">
        <v>36160205</v>
      </c>
      <c r="G320" s="133">
        <v>270089807</v>
      </c>
      <c r="H320" s="133">
        <v>60729257</v>
      </c>
      <c r="I320" s="133">
        <v>572152279</v>
      </c>
      <c r="J320" s="233">
        <v>-450355640</v>
      </c>
      <c r="K320" s="133"/>
      <c r="L320" s="133">
        <v>270418</v>
      </c>
      <c r="M320" s="133">
        <v>1004317725</v>
      </c>
      <c r="N320" s="133">
        <v>-7660842</v>
      </c>
    </row>
    <row r="321" spans="1:14" x14ac:dyDescent="0.2">
      <c r="A321" s="1"/>
      <c r="B321" s="18"/>
      <c r="C321" s="82"/>
      <c r="D321" s="114"/>
      <c r="E321" s="73"/>
      <c r="F321" s="73"/>
      <c r="G321" s="73"/>
      <c r="H321" s="73"/>
      <c r="I321" s="73"/>
      <c r="J321" s="83"/>
      <c r="K321" s="73"/>
      <c r="L321" s="73"/>
      <c r="M321" s="73"/>
      <c r="N321" s="73"/>
    </row>
    <row r="322" spans="1:14" x14ac:dyDescent="0.2">
      <c r="A322" s="1" t="s">
        <v>37</v>
      </c>
      <c r="B322" s="151">
        <v>-4369603</v>
      </c>
      <c r="C322" s="126">
        <f t="shared" ref="C322" si="366">AVERAGE(E322:I322)</f>
        <v>4019595.4</v>
      </c>
      <c r="D322" s="125">
        <f t="shared" ref="D322" si="367">AVERAGE(J322:N322)</f>
        <v>2260514.5</v>
      </c>
      <c r="E322" s="131">
        <v>80</v>
      </c>
      <c r="F322" s="131">
        <v>-842039</v>
      </c>
      <c r="G322" s="131">
        <v>0</v>
      </c>
      <c r="H322" s="131">
        <v>20939936</v>
      </c>
      <c r="I322" s="131">
        <v>0</v>
      </c>
      <c r="J322" s="231">
        <v>0</v>
      </c>
      <c r="K322" s="131"/>
      <c r="L322" s="131">
        <v>0</v>
      </c>
      <c r="M322" s="131">
        <v>248896</v>
      </c>
      <c r="N322" s="131">
        <v>8793162</v>
      </c>
    </row>
    <row r="323" spans="1:14" ht="10.5" x14ac:dyDescent="0.25">
      <c r="A323" s="97" t="s">
        <v>36</v>
      </c>
      <c r="B323" s="276">
        <v>411242277</v>
      </c>
      <c r="C323" s="331">
        <f t="shared" ref="C323:C324" si="368">AVERAGE(E323:I323)</f>
        <v>758446628.60000002</v>
      </c>
      <c r="D323" s="153">
        <f t="shared" ref="D323:D324" si="369">AVERAGE(J323:N323)</f>
        <v>1522079007</v>
      </c>
      <c r="E323" s="324">
        <v>310976463</v>
      </c>
      <c r="F323" s="324">
        <v>491090446</v>
      </c>
      <c r="G323" s="324">
        <v>849061565</v>
      </c>
      <c r="H323" s="324">
        <v>446900616</v>
      </c>
      <c r="I323" s="324">
        <v>1694204053</v>
      </c>
      <c r="J323" s="232">
        <v>533143692</v>
      </c>
      <c r="K323" s="132"/>
      <c r="L323" s="132">
        <v>1932482063</v>
      </c>
      <c r="M323" s="132">
        <v>2522648179</v>
      </c>
      <c r="N323" s="132">
        <v>1100042094</v>
      </c>
    </row>
    <row r="324" spans="1:14" x14ac:dyDescent="0.2">
      <c r="A324" s="1" t="s">
        <v>320</v>
      </c>
      <c r="B324" s="151">
        <v>29401388</v>
      </c>
      <c r="C324" s="75">
        <f t="shared" si="368"/>
        <v>40994426.799999997</v>
      </c>
      <c r="D324" s="104">
        <f t="shared" si="369"/>
        <v>90500881</v>
      </c>
      <c r="E324" s="131">
        <v>609013</v>
      </c>
      <c r="F324" s="131">
        <v>17906118</v>
      </c>
      <c r="G324" s="131">
        <v>83166844</v>
      </c>
      <c r="H324" s="131">
        <v>10045762</v>
      </c>
      <c r="I324" s="131">
        <v>93244397</v>
      </c>
      <c r="J324" s="231">
        <v>2429146</v>
      </c>
      <c r="K324" s="131"/>
      <c r="L324" s="131">
        <v>73169836</v>
      </c>
      <c r="M324" s="131">
        <v>206125118</v>
      </c>
      <c r="N324" s="131">
        <v>80279424</v>
      </c>
    </row>
    <row r="325" spans="1:14" x14ac:dyDescent="0.2">
      <c r="A325" s="72" t="s">
        <v>2</v>
      </c>
      <c r="B325" s="16"/>
      <c r="D325" s="103"/>
      <c r="E325" s="73"/>
      <c r="F325" s="73"/>
      <c r="G325" s="73"/>
      <c r="H325" s="73"/>
      <c r="I325" s="73"/>
      <c r="J325" s="83"/>
      <c r="K325" s="73"/>
      <c r="L325" s="73"/>
      <c r="M325" s="73"/>
      <c r="N325" s="73"/>
    </row>
    <row r="326" spans="1:14" x14ac:dyDescent="0.2">
      <c r="A326" s="1" t="s">
        <v>24</v>
      </c>
      <c r="B326" s="146">
        <v>400373323</v>
      </c>
      <c r="C326" s="126">
        <f>AVERAGE(F326:I326)</f>
        <v>297907128</v>
      </c>
      <c r="D326" s="125">
        <f>AVERAGE(K326:N326)</f>
        <v>1770349794</v>
      </c>
      <c r="E326" s="133">
        <v>449690189</v>
      </c>
      <c r="F326" s="133">
        <v>466879654</v>
      </c>
      <c r="G326" s="133">
        <v>282083674</v>
      </c>
      <c r="H326" s="133">
        <v>135276300</v>
      </c>
      <c r="I326" s="133">
        <v>307388884</v>
      </c>
      <c r="J326" s="233">
        <v>1134677381</v>
      </c>
      <c r="K326" s="133"/>
      <c r="L326" s="133">
        <v>2480225620</v>
      </c>
      <c r="M326" s="133">
        <v>1635995804</v>
      </c>
      <c r="N326" s="133">
        <v>1194827958</v>
      </c>
    </row>
    <row r="327" spans="1:14" x14ac:dyDescent="0.2">
      <c r="A327" s="320" t="s">
        <v>21</v>
      </c>
      <c r="B327" s="278">
        <v>11987151</v>
      </c>
      <c r="C327" s="331">
        <f>AVERAGE(F327:I327)</f>
        <v>8697718.25</v>
      </c>
      <c r="D327" s="153">
        <f>AVERAGE(K327:N327)</f>
        <v>47111294.333333336</v>
      </c>
      <c r="E327" s="326">
        <v>39955377</v>
      </c>
      <c r="F327" s="326">
        <v>17657754</v>
      </c>
      <c r="G327" s="326">
        <v>9620845</v>
      </c>
      <c r="H327" s="326">
        <v>7512274</v>
      </c>
      <c r="I327" s="326">
        <v>0</v>
      </c>
      <c r="J327" s="235">
        <v>9557213</v>
      </c>
      <c r="K327" s="134"/>
      <c r="L327" s="134">
        <v>50164000</v>
      </c>
      <c r="M327" s="134">
        <v>63968578</v>
      </c>
      <c r="N327" s="134">
        <v>27201305</v>
      </c>
    </row>
    <row r="328" spans="1:14" x14ac:dyDescent="0.2">
      <c r="A328" s="3" t="s">
        <v>22</v>
      </c>
      <c r="B328" s="146">
        <v>148389255</v>
      </c>
      <c r="C328" s="126">
        <f>AVERAGE(F328:I328)</f>
        <v>125011104.75</v>
      </c>
      <c r="D328" s="125">
        <f>AVERAGE(K328:N328)</f>
        <v>265787129.33333334</v>
      </c>
      <c r="E328" s="133">
        <v>36241321</v>
      </c>
      <c r="F328" s="133">
        <v>98185802</v>
      </c>
      <c r="G328" s="133">
        <v>68453680</v>
      </c>
      <c r="H328" s="133">
        <v>46380009</v>
      </c>
      <c r="I328" s="133">
        <v>287024928</v>
      </c>
      <c r="J328" s="233">
        <v>171139329</v>
      </c>
      <c r="K328" s="133"/>
      <c r="L328" s="133">
        <v>381684627</v>
      </c>
      <c r="M328" s="133">
        <v>383441942</v>
      </c>
      <c r="N328" s="133">
        <v>32234819</v>
      </c>
    </row>
    <row r="329" spans="1:14" x14ac:dyDescent="0.2">
      <c r="A329" s="320" t="s">
        <v>282</v>
      </c>
      <c r="B329" s="278">
        <v>203080581</v>
      </c>
      <c r="C329" s="331">
        <f>AVERAGE(F329:I329)</f>
        <v>97205958.75</v>
      </c>
      <c r="D329" s="153">
        <f>AVERAGE(K329:N329)</f>
        <v>995853063</v>
      </c>
      <c r="E329" s="326">
        <v>174732812</v>
      </c>
      <c r="F329" s="326">
        <v>150862719</v>
      </c>
      <c r="G329" s="326">
        <v>158763355</v>
      </c>
      <c r="H329" s="326">
        <v>79197761</v>
      </c>
      <c r="I329" s="326">
        <v>0</v>
      </c>
      <c r="J329" s="235">
        <v>144010314</v>
      </c>
      <c r="K329" s="134"/>
      <c r="L329" s="134">
        <v>1243086259</v>
      </c>
      <c r="M329" s="134">
        <v>1165559685</v>
      </c>
      <c r="N329" s="134">
        <v>578913245</v>
      </c>
    </row>
    <row r="330" spans="1:14" x14ac:dyDescent="0.2">
      <c r="A330" s="3" t="s">
        <v>23</v>
      </c>
      <c r="B330" s="146">
        <v>36916336</v>
      </c>
      <c r="C330" s="126">
        <f>AVERAGE(F330:I330)</f>
        <v>66992346.25</v>
      </c>
      <c r="D330" s="125">
        <f>AVERAGE(K330:N330)</f>
        <v>461598307.33333331</v>
      </c>
      <c r="E330" s="133">
        <v>198760679</v>
      </c>
      <c r="F330" s="133">
        <v>200173379</v>
      </c>
      <c r="G330" s="133">
        <v>45245794</v>
      </c>
      <c r="H330" s="133">
        <v>2186256</v>
      </c>
      <c r="I330" s="133">
        <v>20363956</v>
      </c>
      <c r="J330" s="233">
        <v>809970525</v>
      </c>
      <c r="K330" s="133"/>
      <c r="L330" s="133">
        <v>805290734</v>
      </c>
      <c r="M330" s="133">
        <v>23025599</v>
      </c>
      <c r="N330" s="133">
        <v>556478589</v>
      </c>
    </row>
    <row r="331" spans="1:14" x14ac:dyDescent="0.2">
      <c r="B331" s="45"/>
      <c r="D331" s="103"/>
      <c r="E331" s="73"/>
      <c r="F331" s="73"/>
      <c r="G331" s="73"/>
      <c r="H331" s="73"/>
      <c r="I331" s="73"/>
      <c r="J331" s="83"/>
      <c r="K331" s="73"/>
      <c r="L331" s="73"/>
      <c r="M331" s="73"/>
      <c r="N331" s="73"/>
    </row>
    <row r="332" spans="1:14" ht="10.5" x14ac:dyDescent="0.25">
      <c r="A332" s="21" t="s">
        <v>214</v>
      </c>
      <c r="B332" s="45"/>
      <c r="D332" s="103"/>
      <c r="E332" s="73"/>
      <c r="F332" s="73"/>
      <c r="G332" s="73"/>
      <c r="H332" s="73"/>
      <c r="I332" s="73"/>
      <c r="J332" s="83"/>
      <c r="K332" s="73"/>
      <c r="L332" s="73"/>
      <c r="M332" s="73"/>
      <c r="N332" s="73"/>
    </row>
    <row r="333" spans="1:14" x14ac:dyDescent="0.2">
      <c r="A333" s="72" t="s">
        <v>44</v>
      </c>
      <c r="B333" s="16"/>
      <c r="D333" s="103"/>
      <c r="E333" s="73"/>
      <c r="F333" s="73"/>
      <c r="G333" s="73"/>
      <c r="H333" s="73"/>
      <c r="I333" s="73"/>
      <c r="J333" s="83"/>
      <c r="K333" s="73"/>
      <c r="L333" s="73"/>
      <c r="M333" s="73"/>
      <c r="N333" s="73"/>
    </row>
    <row r="334" spans="1:14" x14ac:dyDescent="0.2">
      <c r="A334" s="1" t="s">
        <v>49</v>
      </c>
      <c r="B334" s="146">
        <v>915994054</v>
      </c>
      <c r="C334" s="126">
        <f t="shared" ref="C334:C339" si="370">AVERAGE(E334:I334)</f>
        <v>1153869753</v>
      </c>
      <c r="D334" s="125">
        <f t="shared" ref="D334:D339" si="371">AVERAGE(J334:N334)</f>
        <v>2917341818.25</v>
      </c>
      <c r="E334" s="133">
        <v>1017538707</v>
      </c>
      <c r="F334" s="133">
        <v>1199443163</v>
      </c>
      <c r="G334" s="133">
        <v>1083423012</v>
      </c>
      <c r="H334" s="133">
        <v>652507690</v>
      </c>
      <c r="I334" s="133">
        <v>1816436193</v>
      </c>
      <c r="J334" s="233">
        <v>2027505058</v>
      </c>
      <c r="K334" s="133"/>
      <c r="L334" s="133">
        <v>4429818964</v>
      </c>
      <c r="M334" s="133">
        <v>3194566871</v>
      </c>
      <c r="N334" s="133">
        <v>2017476380</v>
      </c>
    </row>
    <row r="335" spans="1:14" x14ac:dyDescent="0.2">
      <c r="A335" s="320" t="s">
        <v>182</v>
      </c>
      <c r="B335" s="278">
        <v>22912178</v>
      </c>
      <c r="C335" s="331">
        <f t="shared" si="370"/>
        <v>116994262.59999999</v>
      </c>
      <c r="D335" s="153">
        <f t="shared" si="371"/>
        <v>95536617.5</v>
      </c>
      <c r="E335" s="326">
        <v>78711391</v>
      </c>
      <c r="F335" s="326">
        <v>76333089</v>
      </c>
      <c r="G335" s="326">
        <v>242926096</v>
      </c>
      <c r="H335" s="326">
        <v>42160753</v>
      </c>
      <c r="I335" s="326">
        <v>144839984</v>
      </c>
      <c r="J335" s="235">
        <v>114140458</v>
      </c>
      <c r="K335" s="134"/>
      <c r="L335" s="134">
        <v>174726711</v>
      </c>
      <c r="M335" s="134">
        <v>78885741</v>
      </c>
      <c r="N335" s="134">
        <v>14393560</v>
      </c>
    </row>
    <row r="336" spans="1:14" x14ac:dyDescent="0.2">
      <c r="A336" s="3" t="s">
        <v>45</v>
      </c>
      <c r="B336" s="146">
        <v>25551274</v>
      </c>
      <c r="C336" s="126">
        <f t="shared" si="370"/>
        <v>23000517.199999999</v>
      </c>
      <c r="D336" s="125">
        <f t="shared" si="371"/>
        <v>239566732</v>
      </c>
      <c r="E336" s="133">
        <v>0</v>
      </c>
      <c r="F336" s="133">
        <v>33140906</v>
      </c>
      <c r="G336" s="133">
        <v>0</v>
      </c>
      <c r="H336" s="133">
        <v>35167133</v>
      </c>
      <c r="I336" s="133">
        <v>46694547</v>
      </c>
      <c r="J336" s="233">
        <v>41636504</v>
      </c>
      <c r="K336" s="133"/>
      <c r="L336" s="133">
        <v>160921867</v>
      </c>
      <c r="M336" s="133">
        <v>470296831</v>
      </c>
      <c r="N336" s="133">
        <v>285411726</v>
      </c>
    </row>
    <row r="337" spans="1:14" x14ac:dyDescent="0.2">
      <c r="A337" s="320" t="s">
        <v>46</v>
      </c>
      <c r="B337" s="278">
        <v>580925138</v>
      </c>
      <c r="C337" s="331">
        <f t="shared" si="370"/>
        <v>850674726.60000002</v>
      </c>
      <c r="D337" s="153">
        <f t="shared" si="371"/>
        <v>2024300153</v>
      </c>
      <c r="E337" s="326">
        <v>823046962</v>
      </c>
      <c r="F337" s="326">
        <v>868752358</v>
      </c>
      <c r="G337" s="326">
        <v>757655860</v>
      </c>
      <c r="H337" s="326">
        <v>516431363</v>
      </c>
      <c r="I337" s="326">
        <v>1287487090</v>
      </c>
      <c r="J337" s="235">
        <v>1400937463</v>
      </c>
      <c r="K337" s="134"/>
      <c r="L337" s="134">
        <v>3182657992</v>
      </c>
      <c r="M337" s="134">
        <v>2030674173</v>
      </c>
      <c r="N337" s="134">
        <v>1482930984</v>
      </c>
    </row>
    <row r="338" spans="1:14" x14ac:dyDescent="0.2">
      <c r="A338" s="3" t="s">
        <v>48</v>
      </c>
      <c r="B338" s="146">
        <v>208824679</v>
      </c>
      <c r="C338" s="126">
        <f t="shared" si="370"/>
        <v>121412616</v>
      </c>
      <c r="D338" s="125">
        <f t="shared" si="371"/>
        <v>422585414.25</v>
      </c>
      <c r="E338" s="133">
        <v>106202181</v>
      </c>
      <c r="F338" s="133">
        <v>150125351</v>
      </c>
      <c r="G338" s="133">
        <v>59925717</v>
      </c>
      <c r="H338" s="133">
        <v>37654955</v>
      </c>
      <c r="I338" s="133">
        <v>253154876</v>
      </c>
      <c r="J338" s="233">
        <v>390258102</v>
      </c>
      <c r="K338" s="133"/>
      <c r="L338" s="133">
        <v>654451331</v>
      </c>
      <c r="M338" s="133">
        <v>424355829</v>
      </c>
      <c r="N338" s="133">
        <v>221276395</v>
      </c>
    </row>
    <row r="339" spans="1:14" x14ac:dyDescent="0.2">
      <c r="A339" s="320" t="s">
        <v>47</v>
      </c>
      <c r="B339" s="278">
        <v>77780785</v>
      </c>
      <c r="C339" s="331">
        <f t="shared" si="370"/>
        <v>41787630.600000001</v>
      </c>
      <c r="D339" s="153">
        <f t="shared" si="371"/>
        <v>135352901.5</v>
      </c>
      <c r="E339" s="326">
        <v>9578173</v>
      </c>
      <c r="F339" s="326">
        <v>71091459</v>
      </c>
      <c r="G339" s="326">
        <v>22915339</v>
      </c>
      <c r="H339" s="326">
        <v>21093486</v>
      </c>
      <c r="I339" s="326">
        <v>84259696</v>
      </c>
      <c r="J339" s="235">
        <v>80532531</v>
      </c>
      <c r="K339" s="134"/>
      <c r="L339" s="134">
        <v>257061063</v>
      </c>
      <c r="M339" s="134">
        <v>190354297</v>
      </c>
      <c r="N339" s="134">
        <v>13463715</v>
      </c>
    </row>
    <row r="340" spans="1:14" x14ac:dyDescent="0.2">
      <c r="A340" s="72" t="s">
        <v>50</v>
      </c>
      <c r="B340" s="19"/>
      <c r="D340" s="103"/>
      <c r="E340" s="73"/>
      <c r="F340" s="73"/>
      <c r="G340" s="73"/>
      <c r="H340" s="73"/>
      <c r="I340" s="73"/>
      <c r="J340" s="83"/>
      <c r="K340" s="73"/>
      <c r="L340" s="73"/>
      <c r="M340" s="73"/>
      <c r="N340" s="73"/>
    </row>
    <row r="341" spans="1:14" x14ac:dyDescent="0.2">
      <c r="A341" s="1" t="s">
        <v>51</v>
      </c>
      <c r="B341" s="146">
        <v>369047568</v>
      </c>
      <c r="C341" s="126">
        <f t="shared" ref="C341:C343" si="372">AVERAGE(E341:I341)</f>
        <v>535255528.80000001</v>
      </c>
      <c r="D341" s="125">
        <f t="shared" ref="D341:D343" si="373">AVERAGE(J341:N341)</f>
        <v>1393004311.75</v>
      </c>
      <c r="E341" s="133">
        <v>617508332</v>
      </c>
      <c r="F341" s="133">
        <v>574761304</v>
      </c>
      <c r="G341" s="133">
        <v>378895302</v>
      </c>
      <c r="H341" s="133">
        <v>169547268</v>
      </c>
      <c r="I341" s="133">
        <v>935565438</v>
      </c>
      <c r="J341" s="233">
        <v>951746832</v>
      </c>
      <c r="K341" s="133"/>
      <c r="L341" s="133">
        <v>2532649106</v>
      </c>
      <c r="M341" s="133">
        <v>1592827194</v>
      </c>
      <c r="N341" s="133">
        <v>494794115</v>
      </c>
    </row>
    <row r="342" spans="1:14" x14ac:dyDescent="0.2">
      <c r="A342" s="318" t="s">
        <v>52</v>
      </c>
      <c r="B342" s="278">
        <v>1130889</v>
      </c>
      <c r="C342" s="331">
        <f t="shared" si="372"/>
        <v>7379991.4000000004</v>
      </c>
      <c r="D342" s="153">
        <f t="shared" si="373"/>
        <v>43484851</v>
      </c>
      <c r="E342" s="326">
        <v>0</v>
      </c>
      <c r="F342" s="326">
        <v>230616</v>
      </c>
      <c r="G342" s="326">
        <v>10491747</v>
      </c>
      <c r="H342" s="326">
        <v>0</v>
      </c>
      <c r="I342" s="326">
        <v>26177594</v>
      </c>
      <c r="J342" s="235">
        <v>0</v>
      </c>
      <c r="K342" s="134"/>
      <c r="L342" s="134">
        <v>143611734</v>
      </c>
      <c r="M342" s="134">
        <v>376650</v>
      </c>
      <c r="N342" s="134">
        <v>29951020</v>
      </c>
    </row>
    <row r="343" spans="1:14" x14ac:dyDescent="0.2">
      <c r="A343" s="1" t="s">
        <v>53</v>
      </c>
      <c r="B343" s="146">
        <v>0</v>
      </c>
      <c r="C343" s="126">
        <f t="shared" si="372"/>
        <v>15121471.199999999</v>
      </c>
      <c r="D343" s="125">
        <f t="shared" si="373"/>
        <v>0</v>
      </c>
      <c r="E343" s="133">
        <v>71660339</v>
      </c>
      <c r="F343" s="133">
        <v>3947017</v>
      </c>
      <c r="G343" s="133">
        <v>0</v>
      </c>
      <c r="H343" s="133">
        <v>0</v>
      </c>
      <c r="I343" s="133">
        <v>0</v>
      </c>
      <c r="J343" s="233">
        <v>0</v>
      </c>
      <c r="K343" s="133"/>
      <c r="L343" s="133">
        <v>0</v>
      </c>
      <c r="M343" s="133">
        <v>0</v>
      </c>
      <c r="N343" s="133">
        <v>0</v>
      </c>
    </row>
    <row r="344" spans="1:14" x14ac:dyDescent="0.2">
      <c r="A344" s="72" t="s">
        <v>17</v>
      </c>
      <c r="B344" s="16"/>
      <c r="D344" s="103"/>
      <c r="E344" s="73"/>
      <c r="F344" s="73"/>
      <c r="G344" s="73"/>
      <c r="H344" s="73"/>
      <c r="I344" s="73"/>
      <c r="J344" s="83"/>
      <c r="K344" s="73"/>
      <c r="L344" s="73"/>
      <c r="M344" s="73"/>
      <c r="N344" s="73"/>
    </row>
    <row r="345" spans="1:14" x14ac:dyDescent="0.2">
      <c r="A345" s="1" t="s">
        <v>78</v>
      </c>
      <c r="B345" s="146">
        <v>330968000</v>
      </c>
      <c r="C345" s="126">
        <f t="shared" ref="C345:C347" si="374">AVERAGE(E345:I345)</f>
        <v>193758987.19999999</v>
      </c>
      <c r="D345" s="125">
        <f t="shared" ref="D345:D347" si="375">AVERAGE(J345:N345)</f>
        <v>775086613.60000002</v>
      </c>
      <c r="E345" s="133">
        <v>106846373</v>
      </c>
      <c r="F345" s="133">
        <v>112197236</v>
      </c>
      <c r="G345" s="133">
        <v>341027186</v>
      </c>
      <c r="H345" s="133">
        <v>122089440</v>
      </c>
      <c r="I345" s="133">
        <v>286634701</v>
      </c>
      <c r="J345" s="233">
        <v>241713865</v>
      </c>
      <c r="K345" s="133">
        <v>251874000</v>
      </c>
      <c r="L345" s="133">
        <v>1849258918</v>
      </c>
      <c r="M345" s="133">
        <v>1216300190</v>
      </c>
      <c r="N345" s="133">
        <v>316286095</v>
      </c>
    </row>
    <row r="346" spans="1:14" x14ac:dyDescent="0.2">
      <c r="A346" s="318" t="s">
        <v>79</v>
      </c>
      <c r="B346" s="278">
        <v>335902000</v>
      </c>
      <c r="C346" s="331">
        <f t="shared" si="374"/>
        <v>215078033.59999999</v>
      </c>
      <c r="D346" s="153">
        <f t="shared" si="375"/>
        <v>841121655.79999995</v>
      </c>
      <c r="E346" s="326">
        <v>117821388</v>
      </c>
      <c r="F346" s="326">
        <v>123171915</v>
      </c>
      <c r="G346" s="326">
        <v>377603467</v>
      </c>
      <c r="H346" s="326">
        <v>141759357</v>
      </c>
      <c r="I346" s="326">
        <v>315034041</v>
      </c>
      <c r="J346" s="235">
        <v>259886368</v>
      </c>
      <c r="K346" s="134">
        <v>277082000</v>
      </c>
      <c r="L346" s="134">
        <v>2010746858</v>
      </c>
      <c r="M346" s="134">
        <v>1313224792</v>
      </c>
      <c r="N346" s="134">
        <v>344668261</v>
      </c>
    </row>
    <row r="347" spans="1:14" x14ac:dyDescent="0.2">
      <c r="A347" s="1" t="s">
        <v>264</v>
      </c>
      <c r="B347" s="45">
        <f>B346-B345</f>
        <v>4934000</v>
      </c>
      <c r="C347" s="5">
        <f t="shared" si="374"/>
        <v>21319046.399999999</v>
      </c>
      <c r="D347" s="112">
        <f t="shared" si="375"/>
        <v>66035042.200000003</v>
      </c>
      <c r="E347" s="5">
        <f>E346-E345</f>
        <v>10975015</v>
      </c>
      <c r="F347" s="5">
        <f t="shared" ref="F347" si="376">F346-F345</f>
        <v>10974679</v>
      </c>
      <c r="G347" s="5">
        <f>G346-G345</f>
        <v>36576281</v>
      </c>
      <c r="H347" s="5">
        <f t="shared" ref="H347:K347" si="377">H346-H345</f>
        <v>19669917</v>
      </c>
      <c r="I347" s="5">
        <f t="shared" si="377"/>
        <v>28399340</v>
      </c>
      <c r="J347" s="49">
        <f>J346-J345</f>
        <v>18172503</v>
      </c>
      <c r="K347" s="5">
        <f t="shared" si="377"/>
        <v>25208000</v>
      </c>
      <c r="L347" s="5">
        <f>L346-L345</f>
        <v>161487940</v>
      </c>
      <c r="M347" s="5">
        <f>M346-M345</f>
        <v>96924602</v>
      </c>
      <c r="N347" s="5">
        <f>N346-N345</f>
        <v>28382166</v>
      </c>
    </row>
    <row r="348" spans="1:14" x14ac:dyDescent="0.2">
      <c r="B348" s="1"/>
      <c r="E348"/>
      <c r="J348"/>
    </row>
    <row r="349" spans="1:14" ht="15.5" x14ac:dyDescent="0.35">
      <c r="A349" s="2" t="s">
        <v>101</v>
      </c>
      <c r="B349" s="42"/>
      <c r="C349" s="27"/>
      <c r="D349" s="27"/>
      <c r="J349"/>
    </row>
    <row r="350" spans="1:14" x14ac:dyDescent="0.2">
      <c r="A350" s="381" t="s">
        <v>394</v>
      </c>
      <c r="B350" s="378"/>
      <c r="C350" s="378"/>
      <c r="D350" s="378"/>
      <c r="E350" s="378"/>
      <c r="F350" s="378"/>
      <c r="G350" s="378"/>
      <c r="H350" s="378"/>
      <c r="I350" s="378"/>
      <c r="J350" s="378"/>
      <c r="K350" s="378"/>
      <c r="L350" s="378"/>
      <c r="M350" s="378"/>
      <c r="N350" s="378"/>
    </row>
    <row r="351" spans="1:14" x14ac:dyDescent="0.2">
      <c r="A351" s="1" t="s">
        <v>266</v>
      </c>
      <c r="B351" s="144">
        <v>3134</v>
      </c>
      <c r="C351" s="158">
        <f t="shared" ref="C351:C353" si="378">AVERAGE(E351:I351)</f>
        <v>3057.6</v>
      </c>
      <c r="D351" s="159">
        <f t="shared" ref="D351:D353" si="379">AVERAGE(J351:N351)</f>
        <v>5951.6</v>
      </c>
      <c r="E351" s="135">
        <v>2581</v>
      </c>
      <c r="F351" s="135">
        <v>2978</v>
      </c>
      <c r="G351" s="135">
        <v>3492</v>
      </c>
      <c r="H351" s="135">
        <v>2108</v>
      </c>
      <c r="I351" s="135">
        <v>4129</v>
      </c>
      <c r="J351" s="239">
        <v>5712</v>
      </c>
      <c r="K351" s="135">
        <v>4867</v>
      </c>
      <c r="L351" s="135">
        <v>8935</v>
      </c>
      <c r="M351" s="135">
        <v>5882</v>
      </c>
      <c r="N351" s="135">
        <v>4362</v>
      </c>
    </row>
    <row r="352" spans="1:14" x14ac:dyDescent="0.2">
      <c r="A352" s="320" t="s">
        <v>267</v>
      </c>
      <c r="B352" s="281">
        <v>2454</v>
      </c>
      <c r="C352" s="334">
        <f t="shared" si="378"/>
        <v>2298</v>
      </c>
      <c r="D352" s="160">
        <f t="shared" si="379"/>
        <v>5251.2</v>
      </c>
      <c r="E352" s="336">
        <v>1369</v>
      </c>
      <c r="F352" s="336">
        <v>2260</v>
      </c>
      <c r="G352" s="336">
        <v>2717</v>
      </c>
      <c r="H352" s="336">
        <v>1573</v>
      </c>
      <c r="I352" s="336">
        <v>3571</v>
      </c>
      <c r="J352" s="240">
        <v>4919</v>
      </c>
      <c r="K352" s="136">
        <v>4587</v>
      </c>
      <c r="L352" s="136">
        <v>7572</v>
      </c>
      <c r="M352" s="136">
        <v>5440</v>
      </c>
      <c r="N352" s="136">
        <v>3738</v>
      </c>
    </row>
    <row r="353" spans="1:14" x14ac:dyDescent="0.2">
      <c r="A353" s="3" t="s">
        <v>268</v>
      </c>
      <c r="B353" s="144">
        <v>680</v>
      </c>
      <c r="C353" s="158">
        <f t="shared" si="378"/>
        <v>759.6</v>
      </c>
      <c r="D353" s="159">
        <f t="shared" si="379"/>
        <v>700.4</v>
      </c>
      <c r="E353" s="135">
        <v>1212</v>
      </c>
      <c r="F353" s="135">
        <v>718</v>
      </c>
      <c r="G353" s="135">
        <v>775</v>
      </c>
      <c r="H353" s="135">
        <v>535</v>
      </c>
      <c r="I353" s="135">
        <v>558</v>
      </c>
      <c r="J353" s="239">
        <v>793</v>
      </c>
      <c r="K353" s="135">
        <v>280</v>
      </c>
      <c r="L353" s="135">
        <v>1363</v>
      </c>
      <c r="M353" s="135">
        <v>442</v>
      </c>
      <c r="N353" s="135">
        <v>624</v>
      </c>
    </row>
    <row r="354" spans="1:14" x14ac:dyDescent="0.2">
      <c r="A354" s="318" t="s">
        <v>80</v>
      </c>
      <c r="B354" s="282">
        <f>B352/B351</f>
        <v>0.78302488832163375</v>
      </c>
      <c r="C354" s="335">
        <f>C352/C351</f>
        <v>0.75156985871271587</v>
      </c>
      <c r="D354" s="118">
        <f>D352/D351</f>
        <v>0.88231736003763683</v>
      </c>
      <c r="E354" s="335">
        <f>E352/E351</f>
        <v>0.53041456799690045</v>
      </c>
      <c r="F354" s="335">
        <f t="shared" ref="F354:I354" si="380">F352/F351</f>
        <v>0.75889858965748824</v>
      </c>
      <c r="G354" s="335">
        <f t="shared" si="380"/>
        <v>0.77806414662084766</v>
      </c>
      <c r="H354" s="335">
        <f t="shared" si="380"/>
        <v>0.74620493358633777</v>
      </c>
      <c r="I354" s="335">
        <f t="shared" si="380"/>
        <v>0.86485831920561884</v>
      </c>
      <c r="J354" s="241">
        <f>J352/J351</f>
        <v>0.8611694677871149</v>
      </c>
      <c r="K354" s="85">
        <f t="shared" ref="K354:N354" si="381">K352/K351</f>
        <v>0.94246969385658519</v>
      </c>
      <c r="L354" s="85">
        <f t="shared" si="381"/>
        <v>0.84745383324006718</v>
      </c>
      <c r="M354" s="85">
        <f t="shared" si="381"/>
        <v>0.92485549132947975</v>
      </c>
      <c r="N354" s="85">
        <f t="shared" si="381"/>
        <v>0.85694635488308113</v>
      </c>
    </row>
    <row r="355" spans="1:14" x14ac:dyDescent="0.2">
      <c r="A355" s="1"/>
      <c r="B355" s="86"/>
      <c r="C355" s="82"/>
      <c r="D355" s="114"/>
      <c r="E355" s="87"/>
      <c r="F355" s="87"/>
      <c r="G355" s="87"/>
      <c r="H355" s="87"/>
      <c r="I355" s="87"/>
      <c r="J355" s="88"/>
      <c r="K355" s="87"/>
      <c r="L355" s="87"/>
      <c r="M355" s="87"/>
      <c r="N355" s="87"/>
    </row>
    <row r="356" spans="1:14" x14ac:dyDescent="0.2">
      <c r="A356" s="318" t="s">
        <v>266</v>
      </c>
      <c r="B356" s="281">
        <v>3134</v>
      </c>
      <c r="C356" s="334">
        <f t="shared" ref="C356" si="382">AVERAGE(E356:I356)</f>
        <v>3057.6</v>
      </c>
      <c r="D356" s="160">
        <f>AVERAGE(J356:N356)</f>
        <v>5951.6</v>
      </c>
      <c r="E356" s="336">
        <v>2581</v>
      </c>
      <c r="F356" s="336">
        <v>2978</v>
      </c>
      <c r="G356" s="336">
        <v>3492</v>
      </c>
      <c r="H356" s="336">
        <v>2108</v>
      </c>
      <c r="I356" s="336">
        <v>4129</v>
      </c>
      <c r="J356" s="240">
        <v>5712</v>
      </c>
      <c r="K356" s="136">
        <v>4867</v>
      </c>
      <c r="L356" s="136">
        <v>8935</v>
      </c>
      <c r="M356" s="136">
        <v>5882</v>
      </c>
      <c r="N356" s="136">
        <v>4362</v>
      </c>
    </row>
    <row r="357" spans="1:14" x14ac:dyDescent="0.2">
      <c r="A357" s="123" t="s">
        <v>323</v>
      </c>
      <c r="B357" s="161">
        <v>890</v>
      </c>
      <c r="C357" s="158">
        <f t="shared" ref="C357:C370" si="383">AVERAGE(E357:I357)</f>
        <v>1390.8</v>
      </c>
      <c r="D357" s="159">
        <f>AVERAGE(J357:N357)</f>
        <v>2289.8000000000002</v>
      </c>
      <c r="E357" s="137">
        <v>1299</v>
      </c>
      <c r="F357" s="137">
        <v>1466</v>
      </c>
      <c r="G357" s="137">
        <v>1420</v>
      </c>
      <c r="H357" s="137">
        <v>1163</v>
      </c>
      <c r="I357" s="137">
        <v>1606</v>
      </c>
      <c r="J357" s="242">
        <v>2001</v>
      </c>
      <c r="K357" s="137">
        <v>1660</v>
      </c>
      <c r="L357" s="137">
        <v>3875</v>
      </c>
      <c r="M357" s="137">
        <v>2181</v>
      </c>
      <c r="N357" s="137">
        <v>1732</v>
      </c>
    </row>
    <row r="358" spans="1:14" x14ac:dyDescent="0.2">
      <c r="A358" s="364" t="s">
        <v>324</v>
      </c>
      <c r="B358" s="283">
        <v>4</v>
      </c>
      <c r="C358" s="334">
        <f t="shared" si="383"/>
        <v>4.4000000000000004</v>
      </c>
      <c r="D358" s="160">
        <f>AVERAGE(J358:N358)</f>
        <v>6.8</v>
      </c>
      <c r="E358" s="337">
        <v>5</v>
      </c>
      <c r="F358" s="337">
        <v>0</v>
      </c>
      <c r="G358" s="337">
        <v>3</v>
      </c>
      <c r="H358" s="337">
        <v>2</v>
      </c>
      <c r="I358" s="337">
        <v>12</v>
      </c>
      <c r="J358" s="243">
        <v>0</v>
      </c>
      <c r="K358" s="138">
        <v>25</v>
      </c>
      <c r="L358" s="138">
        <v>3</v>
      </c>
      <c r="M358" s="138">
        <v>4</v>
      </c>
      <c r="N358" s="138">
        <v>2</v>
      </c>
    </row>
    <row r="359" spans="1:14" x14ac:dyDescent="0.2">
      <c r="A359" s="123" t="s">
        <v>321</v>
      </c>
      <c r="B359" s="161">
        <v>16</v>
      </c>
      <c r="C359" s="158">
        <f t="shared" si="383"/>
        <v>22.4</v>
      </c>
      <c r="D359" s="159">
        <f t="shared" ref="D359:D370" si="384">AVERAGE(J359:N359)</f>
        <v>10.8</v>
      </c>
      <c r="E359" s="137">
        <v>3</v>
      </c>
      <c r="F359" s="137">
        <v>26</v>
      </c>
      <c r="G359" s="137">
        <v>40</v>
      </c>
      <c r="H359" s="137">
        <v>10</v>
      </c>
      <c r="I359" s="137">
        <v>33</v>
      </c>
      <c r="J359" s="242">
        <v>0</v>
      </c>
      <c r="K359" s="137">
        <v>30</v>
      </c>
      <c r="L359" s="137">
        <v>13</v>
      </c>
      <c r="M359" s="137">
        <v>11</v>
      </c>
      <c r="N359" s="137">
        <v>0</v>
      </c>
    </row>
    <row r="360" spans="1:14" x14ac:dyDescent="0.2">
      <c r="A360" s="365" t="s">
        <v>330</v>
      </c>
      <c r="B360" s="283">
        <v>12</v>
      </c>
      <c r="C360" s="334">
        <f t="shared" si="383"/>
        <v>175.6</v>
      </c>
      <c r="D360" s="160">
        <f t="shared" si="384"/>
        <v>209.4</v>
      </c>
      <c r="E360" s="337">
        <v>99</v>
      </c>
      <c r="F360" s="337">
        <v>88</v>
      </c>
      <c r="G360" s="337">
        <v>598</v>
      </c>
      <c r="H360" s="337">
        <v>30</v>
      </c>
      <c r="I360" s="337">
        <v>63</v>
      </c>
      <c r="J360" s="243">
        <v>731</v>
      </c>
      <c r="K360" s="138">
        <v>47</v>
      </c>
      <c r="L360" s="138">
        <v>62</v>
      </c>
      <c r="M360" s="138">
        <v>29</v>
      </c>
      <c r="N360" s="138">
        <v>178</v>
      </c>
    </row>
    <row r="361" spans="1:14" x14ac:dyDescent="0.2">
      <c r="A361" s="123" t="s">
        <v>317</v>
      </c>
      <c r="B361" s="161">
        <v>388</v>
      </c>
      <c r="C361" s="158">
        <f>AVERAGE(E361:I361)</f>
        <v>264.39999999999998</v>
      </c>
      <c r="D361" s="159">
        <f t="shared" si="384"/>
        <v>736</v>
      </c>
      <c r="E361" s="137">
        <v>242</v>
      </c>
      <c r="F361" s="137">
        <v>142</v>
      </c>
      <c r="G361" s="137">
        <v>139</v>
      </c>
      <c r="H361" s="137">
        <v>262</v>
      </c>
      <c r="I361" s="137">
        <v>537</v>
      </c>
      <c r="J361" s="242">
        <v>708</v>
      </c>
      <c r="K361" s="137">
        <v>314</v>
      </c>
      <c r="L361" s="137">
        <v>1214</v>
      </c>
      <c r="M361" s="137">
        <v>1220</v>
      </c>
      <c r="N361" s="137">
        <v>224</v>
      </c>
    </row>
    <row r="362" spans="1:14" x14ac:dyDescent="0.2">
      <c r="A362" s="364" t="s">
        <v>318</v>
      </c>
      <c r="B362" s="283">
        <v>206</v>
      </c>
      <c r="C362" s="334">
        <f t="shared" si="383"/>
        <v>328.4</v>
      </c>
      <c r="D362" s="160">
        <f t="shared" si="384"/>
        <v>595.6</v>
      </c>
      <c r="E362" s="337">
        <v>92</v>
      </c>
      <c r="F362" s="337">
        <v>493</v>
      </c>
      <c r="G362" s="337">
        <v>317</v>
      </c>
      <c r="H362" s="337">
        <v>92</v>
      </c>
      <c r="I362" s="337">
        <v>648</v>
      </c>
      <c r="J362" s="243">
        <v>221</v>
      </c>
      <c r="K362" s="138">
        <v>660</v>
      </c>
      <c r="L362" s="138">
        <v>947</v>
      </c>
      <c r="M362" s="138">
        <v>801</v>
      </c>
      <c r="N362" s="138">
        <v>349</v>
      </c>
    </row>
    <row r="363" spans="1:14" x14ac:dyDescent="0.2">
      <c r="A363" s="123" t="s">
        <v>325</v>
      </c>
      <c r="B363" s="161">
        <v>618</v>
      </c>
      <c r="C363" s="158">
        <f t="shared" si="383"/>
        <v>168.2</v>
      </c>
      <c r="D363" s="159">
        <f t="shared" si="384"/>
        <v>504.8</v>
      </c>
      <c r="E363" s="137">
        <v>155</v>
      </c>
      <c r="F363" s="137">
        <v>184</v>
      </c>
      <c r="G363" s="137">
        <v>184</v>
      </c>
      <c r="H363" s="137">
        <v>36</v>
      </c>
      <c r="I363" s="137">
        <v>282</v>
      </c>
      <c r="J363" s="242">
        <v>381</v>
      </c>
      <c r="K363" s="137">
        <v>440</v>
      </c>
      <c r="L363" s="137">
        <v>773</v>
      </c>
      <c r="M363" s="137">
        <v>595</v>
      </c>
      <c r="N363" s="137">
        <v>335</v>
      </c>
    </row>
    <row r="364" spans="1:14" x14ac:dyDescent="0.2">
      <c r="A364" s="365" t="s">
        <v>331</v>
      </c>
      <c r="B364" s="283">
        <v>321</v>
      </c>
      <c r="C364" s="334">
        <f t="shared" si="383"/>
        <v>265.39999999999998</v>
      </c>
      <c r="D364" s="160">
        <f t="shared" si="384"/>
        <v>326.60000000000002</v>
      </c>
      <c r="E364" s="337">
        <v>348</v>
      </c>
      <c r="F364" s="337">
        <v>220</v>
      </c>
      <c r="G364" s="337">
        <v>172</v>
      </c>
      <c r="H364" s="337">
        <v>178</v>
      </c>
      <c r="I364" s="337">
        <v>409</v>
      </c>
      <c r="J364" s="243">
        <v>123</v>
      </c>
      <c r="K364" s="138">
        <v>564</v>
      </c>
      <c r="L364" s="138">
        <v>463</v>
      </c>
      <c r="M364" s="138">
        <v>146</v>
      </c>
      <c r="N364" s="138">
        <v>337</v>
      </c>
    </row>
    <row r="365" spans="1:14" x14ac:dyDescent="0.2">
      <c r="A365" s="123" t="s">
        <v>326</v>
      </c>
      <c r="B365" s="161">
        <v>33</v>
      </c>
      <c r="C365" s="158">
        <f t="shared" si="383"/>
        <v>19.8</v>
      </c>
      <c r="D365" s="159">
        <f t="shared" si="384"/>
        <v>159.4</v>
      </c>
      <c r="E365" s="137">
        <v>17</v>
      </c>
      <c r="F365" s="137">
        <v>15</v>
      </c>
      <c r="G365" s="137">
        <v>31</v>
      </c>
      <c r="H365" s="137">
        <v>10</v>
      </c>
      <c r="I365" s="137">
        <v>26</v>
      </c>
      <c r="J365" s="242">
        <v>4</v>
      </c>
      <c r="K365" s="137">
        <v>51</v>
      </c>
      <c r="L365" s="137">
        <v>622</v>
      </c>
      <c r="M365" s="137">
        <v>94</v>
      </c>
      <c r="N365" s="137">
        <v>26</v>
      </c>
    </row>
    <row r="366" spans="1:14" x14ac:dyDescent="0.2">
      <c r="A366" s="364" t="s">
        <v>322</v>
      </c>
      <c r="B366" s="283">
        <v>118</v>
      </c>
      <c r="C366" s="334">
        <f t="shared" si="383"/>
        <v>138.80000000000001</v>
      </c>
      <c r="D366" s="160">
        <f t="shared" si="384"/>
        <v>463</v>
      </c>
      <c r="E366" s="337">
        <v>129</v>
      </c>
      <c r="F366" s="337">
        <v>49</v>
      </c>
      <c r="G366" s="337">
        <v>267</v>
      </c>
      <c r="H366" s="337">
        <v>137</v>
      </c>
      <c r="I366" s="337">
        <v>112</v>
      </c>
      <c r="J366" s="243">
        <v>612</v>
      </c>
      <c r="K366" s="138">
        <v>457</v>
      </c>
      <c r="L366" s="138">
        <v>501</v>
      </c>
      <c r="M366" s="138">
        <v>345</v>
      </c>
      <c r="N366" s="138">
        <v>400</v>
      </c>
    </row>
    <row r="367" spans="1:14" x14ac:dyDescent="0.2">
      <c r="A367" s="123" t="s">
        <v>327</v>
      </c>
      <c r="B367" s="161">
        <v>4</v>
      </c>
      <c r="C367" s="158">
        <f t="shared" si="383"/>
        <v>4.8</v>
      </c>
      <c r="D367" s="159">
        <f t="shared" si="384"/>
        <v>6</v>
      </c>
      <c r="E367" s="137">
        <v>3</v>
      </c>
      <c r="F367" s="137">
        <v>4</v>
      </c>
      <c r="G367" s="137">
        <v>0</v>
      </c>
      <c r="H367" s="137">
        <v>7</v>
      </c>
      <c r="I367" s="137">
        <v>10</v>
      </c>
      <c r="J367" s="242">
        <v>7</v>
      </c>
      <c r="K367" s="137">
        <v>5</v>
      </c>
      <c r="L367" s="137">
        <v>13</v>
      </c>
      <c r="M367" s="137">
        <v>4</v>
      </c>
      <c r="N367" s="137">
        <v>1</v>
      </c>
    </row>
    <row r="368" spans="1:14" x14ac:dyDescent="0.2">
      <c r="A368" s="364" t="s">
        <v>319</v>
      </c>
      <c r="B368" s="283">
        <v>268</v>
      </c>
      <c r="C368" s="334">
        <f t="shared" si="383"/>
        <v>198.4</v>
      </c>
      <c r="D368" s="160">
        <f t="shared" si="384"/>
        <v>441.6</v>
      </c>
      <c r="E368" s="337">
        <v>164</v>
      </c>
      <c r="F368" s="337">
        <v>229</v>
      </c>
      <c r="G368" s="337">
        <v>221</v>
      </c>
      <c r="H368" s="337">
        <v>145</v>
      </c>
      <c r="I368" s="337">
        <v>233</v>
      </c>
      <c r="J368" s="243">
        <v>759</v>
      </c>
      <c r="K368" s="138">
        <v>401</v>
      </c>
      <c r="L368" s="138">
        <v>220</v>
      </c>
      <c r="M368" s="138">
        <v>243</v>
      </c>
      <c r="N368" s="138">
        <v>585</v>
      </c>
    </row>
    <row r="369" spans="1:14" x14ac:dyDescent="0.2">
      <c r="A369" s="123" t="s">
        <v>328</v>
      </c>
      <c r="B369" s="161">
        <v>209</v>
      </c>
      <c r="C369" s="158">
        <f t="shared" si="383"/>
        <v>58.6</v>
      </c>
      <c r="D369" s="159">
        <f t="shared" si="384"/>
        <v>178</v>
      </c>
      <c r="E369" s="137">
        <v>23</v>
      </c>
      <c r="F369" s="137">
        <v>62</v>
      </c>
      <c r="G369" s="137">
        <v>93</v>
      </c>
      <c r="H369" s="137">
        <v>16</v>
      </c>
      <c r="I369" s="137">
        <v>99</v>
      </c>
      <c r="J369" s="242">
        <v>165</v>
      </c>
      <c r="K369" s="137">
        <v>155</v>
      </c>
      <c r="L369" s="137">
        <v>184</v>
      </c>
      <c r="M369" s="137">
        <v>204</v>
      </c>
      <c r="N369" s="137">
        <v>182</v>
      </c>
    </row>
    <row r="370" spans="1:14" x14ac:dyDescent="0.2">
      <c r="A370" s="364" t="s">
        <v>329</v>
      </c>
      <c r="B370" s="283">
        <v>47</v>
      </c>
      <c r="C370" s="334">
        <f t="shared" si="383"/>
        <v>17.600000000000001</v>
      </c>
      <c r="D370" s="160">
        <f t="shared" si="384"/>
        <v>23.8</v>
      </c>
      <c r="E370" s="337">
        <v>2</v>
      </c>
      <c r="F370" s="337">
        <v>0</v>
      </c>
      <c r="G370" s="337">
        <v>7</v>
      </c>
      <c r="H370" s="337">
        <v>20</v>
      </c>
      <c r="I370" s="337">
        <v>59</v>
      </c>
      <c r="J370" s="243">
        <v>0</v>
      </c>
      <c r="K370" s="138">
        <v>58</v>
      </c>
      <c r="L370" s="138">
        <v>45</v>
      </c>
      <c r="M370" s="138">
        <v>5</v>
      </c>
      <c r="N370" s="138">
        <v>11</v>
      </c>
    </row>
    <row r="371" spans="1:14" x14ac:dyDescent="0.2">
      <c r="A371" s="3"/>
      <c r="B371" s="162"/>
      <c r="C371" s="158"/>
      <c r="D371" s="159"/>
      <c r="E371" s="130"/>
      <c r="F371" s="130"/>
      <c r="G371" s="130"/>
      <c r="H371" s="130"/>
      <c r="I371" s="130"/>
      <c r="J371" s="141"/>
      <c r="K371" s="130"/>
      <c r="L371" s="130"/>
      <c r="M371" s="130"/>
      <c r="N371" s="130"/>
    </row>
    <row r="372" spans="1:14" x14ac:dyDescent="0.2">
      <c r="A372" s="1" t="s">
        <v>265</v>
      </c>
      <c r="B372" s="91">
        <f>SUM(B373:B386)</f>
        <v>0.99999999999999989</v>
      </c>
      <c r="C372" s="78">
        <f>SUM(C373:C386)</f>
        <v>0.99999999999999989</v>
      </c>
      <c r="D372" s="110">
        <f>SUM(D373:D386)</f>
        <v>1</v>
      </c>
      <c r="E372" s="77">
        <f>SUM(E373:E386)</f>
        <v>1</v>
      </c>
      <c r="F372" s="77">
        <f>SUM(F373:F386)</f>
        <v>1</v>
      </c>
      <c r="G372" s="77">
        <f t="shared" ref="G372:H372" si="385">SUM(G373:G386)</f>
        <v>1.0000000000000002</v>
      </c>
      <c r="H372" s="77">
        <f t="shared" si="385"/>
        <v>1.0000000000000002</v>
      </c>
      <c r="I372" s="77">
        <f>SUM(I373:I386)</f>
        <v>1.0000000000000002</v>
      </c>
      <c r="J372" s="78">
        <f>SUM(J373:J386)</f>
        <v>0.99999999999999989</v>
      </c>
      <c r="K372" s="77">
        <f t="shared" ref="K372:N372" si="386">SUM(K373:K386)</f>
        <v>1</v>
      </c>
      <c r="L372" s="77">
        <f t="shared" si="386"/>
        <v>1</v>
      </c>
      <c r="M372" s="77">
        <f t="shared" si="386"/>
        <v>1</v>
      </c>
      <c r="N372" s="77">
        <f t="shared" si="386"/>
        <v>0.99999999999999989</v>
      </c>
    </row>
    <row r="373" spans="1:14" x14ac:dyDescent="0.2">
      <c r="A373" s="364" t="s">
        <v>323</v>
      </c>
      <c r="B373" s="284">
        <f>B357/B$351</f>
        <v>0.28398213146139117</v>
      </c>
      <c r="C373" s="329">
        <f>C357/C$351</f>
        <v>0.45486656200941916</v>
      </c>
      <c r="D373" s="113">
        <f t="shared" ref="D373:N373" si="387">D357/D$351</f>
        <v>0.38473687747832519</v>
      </c>
      <c r="E373" s="328">
        <f t="shared" si="387"/>
        <v>0.50329329717163895</v>
      </c>
      <c r="F373" s="328">
        <f t="shared" si="387"/>
        <v>0.49227669576897248</v>
      </c>
      <c r="G373" s="328">
        <f t="shared" si="387"/>
        <v>0.40664375715922108</v>
      </c>
      <c r="H373" s="328">
        <f t="shared" si="387"/>
        <v>0.55170777988614805</v>
      </c>
      <c r="I373" s="328">
        <f t="shared" si="387"/>
        <v>0.38895616372002906</v>
      </c>
      <c r="J373" s="238">
        <f t="shared" si="387"/>
        <v>0.35031512605042014</v>
      </c>
      <c r="K373" s="79">
        <f t="shared" si="387"/>
        <v>0.34107252927881654</v>
      </c>
      <c r="L373" s="79">
        <f t="shared" si="387"/>
        <v>0.43368774482372691</v>
      </c>
      <c r="M373" s="79">
        <f t="shared" si="387"/>
        <v>0.37079224753485207</v>
      </c>
      <c r="N373" s="79">
        <f t="shared" si="387"/>
        <v>0.3970655662540119</v>
      </c>
    </row>
    <row r="374" spans="1:14" x14ac:dyDescent="0.2">
      <c r="A374" s="123" t="s">
        <v>324</v>
      </c>
      <c r="B374" s="92">
        <f>B358/B$351</f>
        <v>1.2763241863433313E-3</v>
      </c>
      <c r="C374" s="81">
        <f>C358/C$351</f>
        <v>1.4390371533228679E-3</v>
      </c>
      <c r="D374" s="111">
        <f t="shared" ref="D374:N374" si="388">D358/D$351</f>
        <v>1.1425499025472141E-3</v>
      </c>
      <c r="E374" s="80">
        <f t="shared" si="388"/>
        <v>1.9372336303758234E-3</v>
      </c>
      <c r="F374" s="80">
        <f t="shared" si="388"/>
        <v>0</v>
      </c>
      <c r="G374" s="80">
        <f t="shared" si="388"/>
        <v>8.5910652920962198E-4</v>
      </c>
      <c r="H374" s="80">
        <f t="shared" si="388"/>
        <v>9.4876660341555979E-4</v>
      </c>
      <c r="I374" s="80">
        <f>I358/I$351</f>
        <v>2.9062727052555099E-3</v>
      </c>
      <c r="J374" s="81">
        <f t="shared" si="388"/>
        <v>0</v>
      </c>
      <c r="K374" s="80">
        <f t="shared" si="388"/>
        <v>5.1366344770906102E-3</v>
      </c>
      <c r="L374" s="80">
        <f t="shared" si="388"/>
        <v>3.3575825405707889E-4</v>
      </c>
      <c r="M374" s="80">
        <f t="shared" si="388"/>
        <v>6.8004080244814691E-4</v>
      </c>
      <c r="N374" s="80">
        <f t="shared" si="388"/>
        <v>4.5850527281063731E-4</v>
      </c>
    </row>
    <row r="375" spans="1:14" x14ac:dyDescent="0.2">
      <c r="A375" s="364" t="s">
        <v>321</v>
      </c>
      <c r="B375" s="284">
        <f t="shared" ref="B375:N375" si="389">B359/B$351</f>
        <v>5.1052967453733252E-3</v>
      </c>
      <c r="C375" s="329">
        <f t="shared" ref="C375" si="390">C359/C$351</f>
        <v>7.326007326007326E-3</v>
      </c>
      <c r="D375" s="113">
        <f t="shared" si="389"/>
        <v>1.8146380805161638E-3</v>
      </c>
      <c r="E375" s="328">
        <f t="shared" si="389"/>
        <v>1.162340178225494E-3</v>
      </c>
      <c r="F375" s="328">
        <f t="shared" si="389"/>
        <v>8.7306917394224318E-3</v>
      </c>
      <c r="G375" s="328">
        <f t="shared" si="389"/>
        <v>1.1454753722794959E-2</v>
      </c>
      <c r="H375" s="328">
        <f t="shared" si="389"/>
        <v>4.7438330170777986E-3</v>
      </c>
      <c r="I375" s="328">
        <f t="shared" si="389"/>
        <v>7.9922499394526527E-3</v>
      </c>
      <c r="J375" s="238">
        <f t="shared" si="389"/>
        <v>0</v>
      </c>
      <c r="K375" s="79">
        <f t="shared" si="389"/>
        <v>6.1639613725087321E-3</v>
      </c>
      <c r="L375" s="79">
        <f t="shared" si="389"/>
        <v>1.4549524342473419E-3</v>
      </c>
      <c r="M375" s="79">
        <f t="shared" si="389"/>
        <v>1.8701122067324039E-3</v>
      </c>
      <c r="N375" s="79">
        <f t="shared" si="389"/>
        <v>0</v>
      </c>
    </row>
    <row r="376" spans="1:14" x14ac:dyDescent="0.2">
      <c r="A376" s="124" t="s">
        <v>330</v>
      </c>
      <c r="B376" s="92">
        <f t="shared" ref="B376:N376" si="391">B360/B$351</f>
        <v>3.8289725590299937E-3</v>
      </c>
      <c r="C376" s="81">
        <f t="shared" ref="C376" si="392">C360/C$351</f>
        <v>5.7430664573521716E-2</v>
      </c>
      <c r="D376" s="111">
        <f t="shared" si="391"/>
        <v>3.5183816116674503E-2</v>
      </c>
      <c r="E376" s="80">
        <f t="shared" si="391"/>
        <v>3.8357225881441304E-2</v>
      </c>
      <c r="F376" s="80">
        <f t="shared" si="391"/>
        <v>2.9550033579583614E-2</v>
      </c>
      <c r="G376" s="80">
        <f t="shared" si="391"/>
        <v>0.17124856815578465</v>
      </c>
      <c r="H376" s="80">
        <f t="shared" si="391"/>
        <v>1.4231499051233396E-2</v>
      </c>
      <c r="I376" s="80">
        <f t="shared" si="391"/>
        <v>1.5257931702591427E-2</v>
      </c>
      <c r="J376" s="81">
        <f t="shared" si="391"/>
        <v>0.12797619047619047</v>
      </c>
      <c r="K376" s="80">
        <f t="shared" si="391"/>
        <v>9.6568728169303467E-3</v>
      </c>
      <c r="L376" s="80">
        <f t="shared" si="391"/>
        <v>6.9390039171796309E-3</v>
      </c>
      <c r="M376" s="80">
        <f t="shared" si="391"/>
        <v>4.930295817749065E-3</v>
      </c>
      <c r="N376" s="80">
        <f t="shared" si="391"/>
        <v>4.0806969280146724E-2</v>
      </c>
    </row>
    <row r="377" spans="1:14" x14ac:dyDescent="0.2">
      <c r="A377" s="364" t="s">
        <v>317</v>
      </c>
      <c r="B377" s="284">
        <f t="shared" ref="B377:N377" si="393">B361/B$351</f>
        <v>0.12380344607530312</v>
      </c>
      <c r="C377" s="329">
        <f t="shared" ref="C377" si="394">C361/C$351</f>
        <v>8.6473050758765047E-2</v>
      </c>
      <c r="D377" s="113">
        <f t="shared" si="393"/>
        <v>0.1236642247462867</v>
      </c>
      <c r="E377" s="328">
        <f t="shared" si="393"/>
        <v>9.3762107710189849E-2</v>
      </c>
      <c r="F377" s="328">
        <f t="shared" si="393"/>
        <v>4.7683008730691742E-2</v>
      </c>
      <c r="G377" s="328">
        <f t="shared" si="393"/>
        <v>3.9805269186712483E-2</v>
      </c>
      <c r="H377" s="328">
        <f t="shared" si="393"/>
        <v>0.12428842504743833</v>
      </c>
      <c r="I377" s="328">
        <f t="shared" si="393"/>
        <v>0.13005570356018406</v>
      </c>
      <c r="J377" s="238">
        <f t="shared" si="393"/>
        <v>0.12394957983193278</v>
      </c>
      <c r="K377" s="79">
        <f t="shared" si="393"/>
        <v>6.4516129032258063E-2</v>
      </c>
      <c r="L377" s="79">
        <f t="shared" si="393"/>
        <v>0.13587017347509792</v>
      </c>
      <c r="M377" s="79">
        <f t="shared" si="393"/>
        <v>0.2074124447466848</v>
      </c>
      <c r="N377" s="79">
        <f t="shared" si="393"/>
        <v>5.1352590554791383E-2</v>
      </c>
    </row>
    <row r="378" spans="1:14" x14ac:dyDescent="0.2">
      <c r="A378" s="123" t="s">
        <v>318</v>
      </c>
      <c r="B378" s="92">
        <f t="shared" ref="B378:N378" si="395">B362/B$351</f>
        <v>6.5730695596681557E-2</v>
      </c>
      <c r="C378" s="81">
        <f t="shared" ref="C378" si="396">C362/C$351</f>
        <v>0.10740450026164311</v>
      </c>
      <c r="D378" s="111">
        <f t="shared" si="395"/>
        <v>0.10007392969957658</v>
      </c>
      <c r="E378" s="80">
        <f t="shared" si="395"/>
        <v>3.5645098798915149E-2</v>
      </c>
      <c r="F378" s="80">
        <f t="shared" si="395"/>
        <v>0.16554734721289455</v>
      </c>
      <c r="G378" s="80">
        <f t="shared" si="395"/>
        <v>9.0778923253150054E-2</v>
      </c>
      <c r="H378" s="80">
        <f t="shared" si="395"/>
        <v>4.3643263757115747E-2</v>
      </c>
      <c r="I378" s="80">
        <f t="shared" si="395"/>
        <v>0.15693872608379753</v>
      </c>
      <c r="J378" s="81">
        <f t="shared" si="395"/>
        <v>3.8690476190476192E-2</v>
      </c>
      <c r="K378" s="80">
        <f t="shared" si="395"/>
        <v>0.13560715019519212</v>
      </c>
      <c r="L378" s="80">
        <f t="shared" si="395"/>
        <v>0.10598768886401791</v>
      </c>
      <c r="M378" s="80">
        <f t="shared" si="395"/>
        <v>0.13617817069024141</v>
      </c>
      <c r="N378" s="80">
        <f t="shared" si="395"/>
        <v>8.0009170105456218E-2</v>
      </c>
    </row>
    <row r="379" spans="1:14" x14ac:dyDescent="0.2">
      <c r="A379" s="364" t="s">
        <v>325</v>
      </c>
      <c r="B379" s="284">
        <f t="shared" ref="B379:N379" si="397">B363/B$351</f>
        <v>0.19719208679004468</v>
      </c>
      <c r="C379" s="329">
        <f t="shared" ref="C379" si="398">C363/C$351</f>
        <v>5.5010465724751434E-2</v>
      </c>
      <c r="D379" s="113">
        <f t="shared" si="397"/>
        <v>8.481752805968143E-2</v>
      </c>
      <c r="E379" s="328">
        <f t="shared" si="397"/>
        <v>6.0054242541650524E-2</v>
      </c>
      <c r="F379" s="328">
        <f t="shared" si="397"/>
        <v>6.178643384822028E-2</v>
      </c>
      <c r="G379" s="328">
        <f t="shared" si="397"/>
        <v>5.2691867124856816E-2</v>
      </c>
      <c r="H379" s="328">
        <f t="shared" si="397"/>
        <v>1.7077798861480076E-2</v>
      </c>
      <c r="I379" s="328">
        <f t="shared" si="397"/>
        <v>6.8297408573504484E-2</v>
      </c>
      <c r="J379" s="238">
        <f t="shared" si="397"/>
        <v>6.6701680672268907E-2</v>
      </c>
      <c r="K379" s="79">
        <f t="shared" si="397"/>
        <v>9.0404766796794739E-2</v>
      </c>
      <c r="L379" s="79">
        <f t="shared" si="397"/>
        <v>8.651371012870733E-2</v>
      </c>
      <c r="M379" s="79">
        <f t="shared" si="397"/>
        <v>0.10115606936416185</v>
      </c>
      <c r="N379" s="79">
        <f t="shared" si="397"/>
        <v>7.6799633195781758E-2</v>
      </c>
    </row>
    <row r="380" spans="1:14" x14ac:dyDescent="0.2">
      <c r="A380" s="124" t="s">
        <v>331</v>
      </c>
      <c r="B380" s="92">
        <f t="shared" ref="B380:N380" si="399">B364/B$351</f>
        <v>0.10242501595405233</v>
      </c>
      <c r="C380" s="81">
        <f t="shared" ref="C380" si="400">C364/C$351</f>
        <v>8.6800104657247509E-2</v>
      </c>
      <c r="D380" s="111">
        <f t="shared" si="399"/>
        <v>5.4875999731164728E-2</v>
      </c>
      <c r="E380" s="80">
        <f t="shared" si="399"/>
        <v>0.1348314606741573</v>
      </c>
      <c r="F380" s="80">
        <f t="shared" si="399"/>
        <v>7.3875083948959031E-2</v>
      </c>
      <c r="G380" s="80">
        <f t="shared" si="399"/>
        <v>4.9255441008018326E-2</v>
      </c>
      <c r="H380" s="80">
        <f t="shared" si="399"/>
        <v>8.4440227703984821E-2</v>
      </c>
      <c r="I380" s="80">
        <f t="shared" si="399"/>
        <v>9.9055461370791964E-2</v>
      </c>
      <c r="J380" s="81">
        <f t="shared" si="399"/>
        <v>2.1533613445378151E-2</v>
      </c>
      <c r="K380" s="80">
        <f t="shared" si="399"/>
        <v>0.11588247380316416</v>
      </c>
      <c r="L380" s="80">
        <f t="shared" si="399"/>
        <v>5.181869054280918E-2</v>
      </c>
      <c r="M380" s="80">
        <f t="shared" si="399"/>
        <v>2.4821489289357363E-2</v>
      </c>
      <c r="N380" s="80">
        <f t="shared" si="399"/>
        <v>7.7258138468592391E-2</v>
      </c>
    </row>
    <row r="381" spans="1:14" x14ac:dyDescent="0.2">
      <c r="A381" s="364" t="s">
        <v>326</v>
      </c>
      <c r="B381" s="284">
        <f t="shared" ref="B381:N381" si="401">B365/B$351</f>
        <v>1.0529674537332482E-2</v>
      </c>
      <c r="C381" s="329">
        <f t="shared" ref="C381" si="402">C365/C$351</f>
        <v>6.475667189952905E-3</v>
      </c>
      <c r="D381" s="113">
        <f t="shared" si="401"/>
        <v>2.6782713892062639E-2</v>
      </c>
      <c r="E381" s="328">
        <f t="shared" si="401"/>
        <v>6.5865943432777997E-3</v>
      </c>
      <c r="F381" s="328">
        <f t="shared" si="401"/>
        <v>5.0369375419744792E-3</v>
      </c>
      <c r="G381" s="328">
        <f t="shared" si="401"/>
        <v>8.8774341351660936E-3</v>
      </c>
      <c r="H381" s="328">
        <f t="shared" si="401"/>
        <v>4.7438330170777986E-3</v>
      </c>
      <c r="I381" s="328">
        <f t="shared" si="401"/>
        <v>6.2969241947202709E-3</v>
      </c>
      <c r="J381" s="238">
        <f t="shared" si="401"/>
        <v>7.0028011204481793E-4</v>
      </c>
      <c r="K381" s="79">
        <f t="shared" si="401"/>
        <v>1.0478734333264845E-2</v>
      </c>
      <c r="L381" s="79">
        <f t="shared" si="401"/>
        <v>6.9613878007834362E-2</v>
      </c>
      <c r="M381" s="79">
        <f t="shared" si="401"/>
        <v>1.5980958857531452E-2</v>
      </c>
      <c r="N381" s="79">
        <f t="shared" si="401"/>
        <v>5.9605685465382854E-3</v>
      </c>
    </row>
    <row r="382" spans="1:14" x14ac:dyDescent="0.2">
      <c r="A382" s="123" t="s">
        <v>322</v>
      </c>
      <c r="B382" s="92">
        <f t="shared" ref="B382:N382" si="403">B366/B$351</f>
        <v>3.7651563497128268E-2</v>
      </c>
      <c r="C382" s="81">
        <f t="shared" ref="C382" si="404">C366/C$351</f>
        <v>4.5395081109366832E-2</v>
      </c>
      <c r="D382" s="111">
        <f t="shared" si="403"/>
        <v>7.7794206599905907E-2</v>
      </c>
      <c r="E382" s="80">
        <f t="shared" si="403"/>
        <v>4.9980627663696243E-2</v>
      </c>
      <c r="F382" s="80">
        <f t="shared" si="403"/>
        <v>1.6453995970449966E-2</v>
      </c>
      <c r="G382" s="80">
        <f t="shared" si="403"/>
        <v>7.6460481099656363E-2</v>
      </c>
      <c r="H382" s="80">
        <f t="shared" si="403"/>
        <v>6.4990512333965841E-2</v>
      </c>
      <c r="I382" s="80">
        <f t="shared" si="403"/>
        <v>2.7125211915718091E-2</v>
      </c>
      <c r="J382" s="81">
        <f t="shared" si="403"/>
        <v>0.10714285714285714</v>
      </c>
      <c r="K382" s="80">
        <f t="shared" si="403"/>
        <v>9.3897678241216351E-2</v>
      </c>
      <c r="L382" s="80">
        <f t="shared" si="403"/>
        <v>5.6071628427532175E-2</v>
      </c>
      <c r="M382" s="80">
        <f t="shared" si="403"/>
        <v>5.8653519211152666E-2</v>
      </c>
      <c r="N382" s="80">
        <f t="shared" si="403"/>
        <v>9.170105456212746E-2</v>
      </c>
    </row>
    <row r="383" spans="1:14" x14ac:dyDescent="0.2">
      <c r="A383" s="364" t="s">
        <v>327</v>
      </c>
      <c r="B383" s="284">
        <f t="shared" ref="B383:N383" si="405">B367/B$351</f>
        <v>1.2763241863433313E-3</v>
      </c>
      <c r="C383" s="329">
        <f t="shared" ref="C383" si="406">C367/C$351</f>
        <v>1.5698587127158557E-3</v>
      </c>
      <c r="D383" s="113">
        <f t="shared" si="405"/>
        <v>1.0081322669534243E-3</v>
      </c>
      <c r="E383" s="328">
        <f t="shared" si="405"/>
        <v>1.162340178225494E-3</v>
      </c>
      <c r="F383" s="328">
        <f>F367/F$351</f>
        <v>1.3431833445265279E-3</v>
      </c>
      <c r="G383" s="328">
        <f t="shared" si="405"/>
        <v>0</v>
      </c>
      <c r="H383" s="328">
        <f t="shared" si="405"/>
        <v>3.3206831119544592E-3</v>
      </c>
      <c r="I383" s="328">
        <f t="shared" si="405"/>
        <v>2.421893921046258E-3</v>
      </c>
      <c r="J383" s="238">
        <f t="shared" si="405"/>
        <v>1.2254901960784314E-3</v>
      </c>
      <c r="K383" s="79">
        <f t="shared" si="405"/>
        <v>1.0273268954181221E-3</v>
      </c>
      <c r="L383" s="79">
        <f t="shared" si="405"/>
        <v>1.4549524342473419E-3</v>
      </c>
      <c r="M383" s="79">
        <f t="shared" si="405"/>
        <v>6.8004080244814691E-4</v>
      </c>
      <c r="N383" s="79">
        <f t="shared" si="405"/>
        <v>2.2925263640531865E-4</v>
      </c>
    </row>
    <row r="384" spans="1:14" x14ac:dyDescent="0.2">
      <c r="A384" s="123" t="s">
        <v>319</v>
      </c>
      <c r="B384" s="92">
        <f t="shared" ref="B384:N384" si="407">B368/B$351</f>
        <v>8.5513720485003192E-2</v>
      </c>
      <c r="C384" s="81">
        <f t="shared" ref="C384" si="408">C368/C$351</f>
        <v>6.488749345892203E-2</v>
      </c>
      <c r="D384" s="111">
        <f t="shared" si="407"/>
        <v>7.419853484777203E-2</v>
      </c>
      <c r="E384" s="80">
        <f t="shared" si="407"/>
        <v>6.3541263076327001E-2</v>
      </c>
      <c r="F384" s="80">
        <f t="shared" si="407"/>
        <v>7.6897246474143727E-2</v>
      </c>
      <c r="G384" s="80">
        <f t="shared" si="407"/>
        <v>6.3287514318442151E-2</v>
      </c>
      <c r="H384" s="80">
        <f t="shared" si="407"/>
        <v>6.8785578747628084E-2</v>
      </c>
      <c r="I384" s="80">
        <f t="shared" si="407"/>
        <v>5.6430128360377814E-2</v>
      </c>
      <c r="J384" s="81">
        <f t="shared" si="407"/>
        <v>0.1328781512605042</v>
      </c>
      <c r="K384" s="80">
        <f t="shared" si="407"/>
        <v>8.2391617012533391E-2</v>
      </c>
      <c r="L384" s="80">
        <f t="shared" si="407"/>
        <v>2.4622271964185788E-2</v>
      </c>
      <c r="M384" s="80">
        <f t="shared" si="407"/>
        <v>4.1312478748724922E-2</v>
      </c>
      <c r="N384" s="80">
        <f t="shared" si="407"/>
        <v>0.13411279229711143</v>
      </c>
    </row>
    <row r="385" spans="1:14" x14ac:dyDescent="0.2">
      <c r="A385" s="364" t="s">
        <v>328</v>
      </c>
      <c r="B385" s="284">
        <f t="shared" ref="B385:N385" si="409">B369/B$351</f>
        <v>6.6687938736439051E-2</v>
      </c>
      <c r="C385" s="329">
        <f t="shared" ref="C385" si="410">C369/C$351</f>
        <v>1.9165358451072739E-2</v>
      </c>
      <c r="D385" s="113">
        <f t="shared" si="409"/>
        <v>2.9907923919618253E-2</v>
      </c>
      <c r="E385" s="328">
        <f t="shared" si="409"/>
        <v>8.9112746997287873E-3</v>
      </c>
      <c r="F385" s="328">
        <f t="shared" si="409"/>
        <v>2.0819341840161182E-2</v>
      </c>
      <c r="G385" s="328">
        <f t="shared" si="409"/>
        <v>2.6632302405498281E-2</v>
      </c>
      <c r="H385" s="328">
        <f t="shared" si="409"/>
        <v>7.5901328273244783E-3</v>
      </c>
      <c r="I385" s="328">
        <f t="shared" si="409"/>
        <v>2.3976749818357956E-2</v>
      </c>
      <c r="J385" s="238">
        <f t="shared" si="409"/>
        <v>2.8886554621848741E-2</v>
      </c>
      <c r="K385" s="79">
        <f t="shared" si="409"/>
        <v>3.1847133757961783E-2</v>
      </c>
      <c r="L385" s="79">
        <f t="shared" si="409"/>
        <v>2.0593172915500838E-2</v>
      </c>
      <c r="M385" s="79">
        <f t="shared" si="409"/>
        <v>3.4682080924855488E-2</v>
      </c>
      <c r="N385" s="79">
        <f t="shared" si="409"/>
        <v>4.1723979825767997E-2</v>
      </c>
    </row>
    <row r="386" spans="1:14" x14ac:dyDescent="0.2">
      <c r="A386" s="123" t="s">
        <v>329</v>
      </c>
      <c r="B386" s="92">
        <f t="shared" ref="B386:N386" si="411">B370/B$351</f>
        <v>1.4996809189534142E-2</v>
      </c>
      <c r="C386" s="81">
        <f t="shared" ref="C386" si="412">C370/C$351</f>
        <v>5.7561486132914714E-3</v>
      </c>
      <c r="D386" s="111">
        <f t="shared" si="411"/>
        <v>3.9989246589152497E-3</v>
      </c>
      <c r="E386" s="80">
        <f t="shared" si="411"/>
        <v>7.7489345215032935E-4</v>
      </c>
      <c r="F386" s="80">
        <f t="shared" si="411"/>
        <v>0</v>
      </c>
      <c r="G386" s="80">
        <f t="shared" si="411"/>
        <v>2.0045819014891178E-3</v>
      </c>
      <c r="H386" s="80">
        <f t="shared" si="411"/>
        <v>9.4876660341555973E-3</v>
      </c>
      <c r="I386" s="80">
        <f t="shared" si="411"/>
        <v>1.4289174134172923E-2</v>
      </c>
      <c r="J386" s="81">
        <f t="shared" si="411"/>
        <v>0</v>
      </c>
      <c r="K386" s="80">
        <f t="shared" si="411"/>
        <v>1.1916991986850216E-2</v>
      </c>
      <c r="L386" s="80">
        <f t="shared" si="411"/>
        <v>5.0363738108561837E-3</v>
      </c>
      <c r="M386" s="80">
        <f t="shared" si="411"/>
        <v>8.5005100306018361E-4</v>
      </c>
      <c r="N386" s="80">
        <f t="shared" si="411"/>
        <v>2.5217790004585052E-3</v>
      </c>
    </row>
    <row r="387" spans="1:14" x14ac:dyDescent="0.2">
      <c r="A387" s="377" t="s">
        <v>395</v>
      </c>
      <c r="B387" s="378"/>
      <c r="C387" s="378"/>
      <c r="D387" s="378"/>
      <c r="E387" s="378"/>
      <c r="F387" s="378"/>
      <c r="G387" s="378"/>
      <c r="H387" s="378"/>
      <c r="I387" s="378"/>
      <c r="J387" s="378"/>
      <c r="K387" s="378"/>
      <c r="L387" s="378"/>
      <c r="M387" s="378"/>
      <c r="N387" s="378"/>
    </row>
    <row r="388" spans="1:14" x14ac:dyDescent="0.2">
      <c r="A388" s="1" t="s">
        <v>81</v>
      </c>
      <c r="B388" s="163">
        <v>930</v>
      </c>
      <c r="C388" s="158">
        <f t="shared" ref="C388:C391" si="413">AVERAGE(E388:I388)</f>
        <v>1273</v>
      </c>
      <c r="D388" s="159">
        <f t="shared" ref="D388:D391" si="414">AVERAGE(J388:N388)</f>
        <v>2120.1999999999998</v>
      </c>
      <c r="E388" s="135">
        <v>656</v>
      </c>
      <c r="F388" s="135">
        <v>1576</v>
      </c>
      <c r="G388" s="135">
        <v>1509</v>
      </c>
      <c r="H388" s="135">
        <v>1157</v>
      </c>
      <c r="I388" s="135">
        <v>1467</v>
      </c>
      <c r="J388" s="239">
        <v>1949</v>
      </c>
      <c r="K388" s="135">
        <v>1199</v>
      </c>
      <c r="L388" s="135">
        <v>3910</v>
      </c>
      <c r="M388" s="135">
        <v>1809</v>
      </c>
      <c r="N388" s="135">
        <v>1734</v>
      </c>
    </row>
    <row r="389" spans="1:14" x14ac:dyDescent="0.2">
      <c r="A389" s="320" t="s">
        <v>82</v>
      </c>
      <c r="B389" s="285">
        <v>281</v>
      </c>
      <c r="C389" s="334">
        <f t="shared" si="413"/>
        <v>414.4</v>
      </c>
      <c r="D389" s="160">
        <f t="shared" si="414"/>
        <v>697</v>
      </c>
      <c r="E389" s="336">
        <v>365</v>
      </c>
      <c r="F389" s="336">
        <v>459</v>
      </c>
      <c r="G389" s="336">
        <v>447</v>
      </c>
      <c r="H389" s="336">
        <v>313</v>
      </c>
      <c r="I389" s="336">
        <v>488</v>
      </c>
      <c r="J389" s="240">
        <v>600</v>
      </c>
      <c r="K389" s="136">
        <v>654</v>
      </c>
      <c r="L389" s="136">
        <v>808</v>
      </c>
      <c r="M389" s="136">
        <v>806</v>
      </c>
      <c r="N389" s="136">
        <v>617</v>
      </c>
    </row>
    <row r="390" spans="1:14" x14ac:dyDescent="0.2">
      <c r="A390" s="3" t="s">
        <v>83</v>
      </c>
      <c r="B390" s="163">
        <v>91</v>
      </c>
      <c r="C390" s="158">
        <f t="shared" si="413"/>
        <v>141.6</v>
      </c>
      <c r="D390" s="159">
        <f t="shared" si="414"/>
        <v>234.4</v>
      </c>
      <c r="E390" s="135">
        <v>86</v>
      </c>
      <c r="F390" s="135">
        <v>99</v>
      </c>
      <c r="G390" s="135">
        <v>195</v>
      </c>
      <c r="H390" s="135">
        <v>141</v>
      </c>
      <c r="I390" s="135">
        <v>187</v>
      </c>
      <c r="J390" s="239">
        <v>204</v>
      </c>
      <c r="K390" s="135">
        <v>221</v>
      </c>
      <c r="L390" s="135">
        <v>288</v>
      </c>
      <c r="M390" s="135">
        <v>271</v>
      </c>
      <c r="N390" s="135">
        <v>188</v>
      </c>
    </row>
    <row r="391" spans="1:14" x14ac:dyDescent="0.2">
      <c r="A391" s="320" t="s">
        <v>84</v>
      </c>
      <c r="B391" s="285">
        <v>558</v>
      </c>
      <c r="C391" s="334">
        <f t="shared" si="413"/>
        <v>717</v>
      </c>
      <c r="D391" s="160">
        <f t="shared" si="414"/>
        <v>1188.8</v>
      </c>
      <c r="E391" s="336">
        <v>205</v>
      </c>
      <c r="F391" s="336">
        <v>1018</v>
      </c>
      <c r="G391" s="336">
        <v>867</v>
      </c>
      <c r="H391" s="336">
        <v>703</v>
      </c>
      <c r="I391" s="336">
        <v>792</v>
      </c>
      <c r="J391" s="240">
        <v>1145</v>
      </c>
      <c r="K391" s="136">
        <v>324</v>
      </c>
      <c r="L391" s="136">
        <v>2814</v>
      </c>
      <c r="M391" s="136">
        <v>732</v>
      </c>
      <c r="N391" s="136">
        <v>929</v>
      </c>
    </row>
    <row r="392" spans="1:14" x14ac:dyDescent="0.2">
      <c r="A392" s="3"/>
      <c r="B392" s="98"/>
      <c r="C392" s="76"/>
      <c r="D392" s="117"/>
      <c r="E392"/>
    </row>
    <row r="393" spans="1:14" x14ac:dyDescent="0.2">
      <c r="A393" s="1" t="s">
        <v>269</v>
      </c>
      <c r="B393" s="91">
        <v>1</v>
      </c>
      <c r="C393" s="77">
        <v>1</v>
      </c>
      <c r="D393" s="110">
        <v>1</v>
      </c>
      <c r="E393" s="77">
        <v>1</v>
      </c>
      <c r="F393" s="77">
        <v>1</v>
      </c>
      <c r="G393" s="77">
        <v>1</v>
      </c>
      <c r="H393" s="77">
        <v>1</v>
      </c>
      <c r="I393" s="77">
        <v>1</v>
      </c>
      <c r="J393" s="78">
        <v>1</v>
      </c>
      <c r="K393" s="77">
        <v>1</v>
      </c>
      <c r="L393" s="77">
        <v>1</v>
      </c>
      <c r="M393" s="77">
        <v>1</v>
      </c>
      <c r="N393" s="77">
        <v>1</v>
      </c>
    </row>
    <row r="394" spans="1:14" x14ac:dyDescent="0.2">
      <c r="A394" s="320" t="s">
        <v>82</v>
      </c>
      <c r="B394" s="282">
        <f t="shared" ref="B394:B396" si="415">B389/B$388</f>
        <v>0.30215053763440858</v>
      </c>
      <c r="C394" s="335">
        <f t="shared" ref="C394:D394" si="416">C389/C$388</f>
        <v>0.32553024351924587</v>
      </c>
      <c r="D394" s="118">
        <f t="shared" si="416"/>
        <v>0.3287425714555231</v>
      </c>
      <c r="E394" s="335">
        <f>E389/E$388</f>
        <v>0.55640243902439024</v>
      </c>
      <c r="F394" s="335">
        <f t="shared" ref="F394:K394" si="417">F389/F$388</f>
        <v>0.29124365482233505</v>
      </c>
      <c r="G394" s="335">
        <f>G389/G$388</f>
        <v>0.29622266401590458</v>
      </c>
      <c r="H394" s="335">
        <f t="shared" si="417"/>
        <v>0.27052722558340536</v>
      </c>
      <c r="I394" s="335">
        <f t="shared" si="417"/>
        <v>0.33265167007498297</v>
      </c>
      <c r="J394" s="241">
        <f>J389/J$388</f>
        <v>0.30785017957927141</v>
      </c>
      <c r="K394" s="85">
        <f t="shared" si="417"/>
        <v>0.54545454545454541</v>
      </c>
      <c r="L394" s="85">
        <f t="shared" ref="L394:M396" si="418">L389/L$388</f>
        <v>0.20664961636828644</v>
      </c>
      <c r="M394" s="85">
        <f t="shared" si="418"/>
        <v>0.4455500276395799</v>
      </c>
      <c r="N394" s="85">
        <f t="shared" ref="N394" si="419">N389/N$388</f>
        <v>0.35582468281430218</v>
      </c>
    </row>
    <row r="395" spans="1:14" x14ac:dyDescent="0.2">
      <c r="A395" s="3" t="s">
        <v>83</v>
      </c>
      <c r="B395" s="86">
        <f t="shared" si="415"/>
        <v>9.7849462365591403E-2</v>
      </c>
      <c r="C395" s="82">
        <f t="shared" ref="C395:D395" si="420">C390/C$388</f>
        <v>0.11123330714846819</v>
      </c>
      <c r="D395" s="114">
        <f t="shared" si="420"/>
        <v>0.11055560796151308</v>
      </c>
      <c r="E395" s="82">
        <f>E390/E$388</f>
        <v>0.13109756097560976</v>
      </c>
      <c r="F395" s="82">
        <f t="shared" ref="F395:K395" si="421">F390/F$388</f>
        <v>6.2817258883248725E-2</v>
      </c>
      <c r="G395" s="82">
        <f>G390/G$388</f>
        <v>0.12922465208747516</v>
      </c>
      <c r="H395" s="82">
        <f t="shared" si="421"/>
        <v>0.12186689714779603</v>
      </c>
      <c r="I395" s="82">
        <f t="shared" si="421"/>
        <v>0.1274710293115201</v>
      </c>
      <c r="J395" s="93">
        <f>J390/J$388</f>
        <v>0.10466906105695228</v>
      </c>
      <c r="K395" s="82">
        <f t="shared" si="421"/>
        <v>0.18432026688907424</v>
      </c>
      <c r="L395" s="82">
        <f t="shared" si="418"/>
        <v>7.3657289002557538E-2</v>
      </c>
      <c r="M395" s="82">
        <f t="shared" si="418"/>
        <v>0.14980652294085131</v>
      </c>
      <c r="N395" s="82">
        <f t="shared" ref="N395" si="422">N390/N$388</f>
        <v>0.10841983852364476</v>
      </c>
    </row>
    <row r="396" spans="1:14" x14ac:dyDescent="0.2">
      <c r="A396" s="320" t="s">
        <v>84</v>
      </c>
      <c r="B396" s="282">
        <f t="shared" si="415"/>
        <v>0.6</v>
      </c>
      <c r="C396" s="335">
        <f t="shared" ref="C396:D396" si="423">C391/C$388</f>
        <v>0.56323644933228589</v>
      </c>
      <c r="D396" s="118">
        <f t="shared" si="423"/>
        <v>0.56070182058296392</v>
      </c>
      <c r="E396" s="335">
        <f>E391/E$388</f>
        <v>0.3125</v>
      </c>
      <c r="F396" s="335">
        <f t="shared" ref="F396:K396" si="424">F391/F$388</f>
        <v>0.64593908629441621</v>
      </c>
      <c r="G396" s="335">
        <f>G391/G$388</f>
        <v>0.57455268389662029</v>
      </c>
      <c r="H396" s="335">
        <f t="shared" si="424"/>
        <v>0.60760587726879867</v>
      </c>
      <c r="I396" s="335">
        <f t="shared" si="424"/>
        <v>0.53987730061349692</v>
      </c>
      <c r="J396" s="241">
        <f>J391/J$388</f>
        <v>0.58748075936377631</v>
      </c>
      <c r="K396" s="85">
        <f t="shared" si="424"/>
        <v>0.27022518765638032</v>
      </c>
      <c r="L396" s="85">
        <f t="shared" si="418"/>
        <v>0.71969309462915598</v>
      </c>
      <c r="M396" s="85">
        <f t="shared" si="418"/>
        <v>0.40464344941956881</v>
      </c>
      <c r="N396" s="85">
        <f t="shared" ref="N396" si="425">N391/N$388</f>
        <v>0.53575547866205309</v>
      </c>
    </row>
    <row r="397" spans="1:14" ht="10" customHeight="1" x14ac:dyDescent="0.2">
      <c r="A397" s="1"/>
      <c r="B397" s="86"/>
      <c r="C397" s="82"/>
      <c r="D397" s="114"/>
      <c r="E397"/>
    </row>
    <row r="398" spans="1:14" x14ac:dyDescent="0.2">
      <c r="A398" s="379" t="s">
        <v>396</v>
      </c>
      <c r="B398" s="380"/>
      <c r="C398" s="380"/>
      <c r="D398" s="380"/>
      <c r="E398" s="380"/>
      <c r="F398" s="380"/>
      <c r="G398" s="380"/>
      <c r="H398" s="380"/>
      <c r="I398" s="380"/>
      <c r="J398" s="380"/>
      <c r="K398" s="380"/>
      <c r="L398" s="380"/>
      <c r="M398" s="380"/>
      <c r="N398" s="380"/>
    </row>
    <row r="399" spans="1:14" x14ac:dyDescent="0.2">
      <c r="A399" t="s">
        <v>85</v>
      </c>
      <c r="B399" s="164">
        <v>565</v>
      </c>
      <c r="C399" s="158">
        <f t="shared" ref="C399:C403" si="426">AVERAGE(E399:I399)</f>
        <v>750</v>
      </c>
      <c r="D399" s="159">
        <f t="shared" ref="D399:D403" si="427">AVERAGE(J399:N399)</f>
        <v>1271.4000000000001</v>
      </c>
      <c r="E399" s="137">
        <v>482</v>
      </c>
      <c r="F399" s="137">
        <v>676</v>
      </c>
      <c r="G399" s="137">
        <v>886</v>
      </c>
      <c r="H399" s="137">
        <v>613</v>
      </c>
      <c r="I399" s="137">
        <v>1093</v>
      </c>
      <c r="J399" s="242">
        <v>1298</v>
      </c>
      <c r="K399" s="137">
        <v>989</v>
      </c>
      <c r="L399" s="137">
        <v>1456</v>
      </c>
      <c r="M399" s="137">
        <v>1523</v>
      </c>
      <c r="N399" s="137">
        <v>1091</v>
      </c>
    </row>
    <row r="400" spans="1:14" x14ac:dyDescent="0.2">
      <c r="A400" s="320" t="s">
        <v>86</v>
      </c>
      <c r="B400" s="283">
        <v>171</v>
      </c>
      <c r="C400" s="334">
        <f t="shared" si="426"/>
        <v>212.2</v>
      </c>
      <c r="D400" s="160">
        <f t="shared" si="427"/>
        <v>385</v>
      </c>
      <c r="E400" s="337">
        <v>120</v>
      </c>
      <c r="F400" s="337">
        <v>225</v>
      </c>
      <c r="G400" s="337">
        <v>195</v>
      </c>
      <c r="H400" s="337">
        <v>148</v>
      </c>
      <c r="I400" s="337">
        <v>373</v>
      </c>
      <c r="J400" s="243">
        <v>329</v>
      </c>
      <c r="K400" s="138">
        <v>353</v>
      </c>
      <c r="L400" s="138">
        <v>453</v>
      </c>
      <c r="M400" s="138">
        <v>464</v>
      </c>
      <c r="N400" s="138">
        <v>326</v>
      </c>
    </row>
    <row r="401" spans="1:14" x14ac:dyDescent="0.2">
      <c r="A401" s="3" t="s">
        <v>87</v>
      </c>
      <c r="B401" s="161">
        <v>170</v>
      </c>
      <c r="C401" s="158">
        <f t="shared" si="426"/>
        <v>202</v>
      </c>
      <c r="D401" s="159">
        <f t="shared" si="427"/>
        <v>332.2</v>
      </c>
      <c r="E401" s="137">
        <v>141</v>
      </c>
      <c r="F401" s="137">
        <v>208</v>
      </c>
      <c r="G401" s="137">
        <v>250</v>
      </c>
      <c r="H401" s="137">
        <v>155</v>
      </c>
      <c r="I401" s="137">
        <v>256</v>
      </c>
      <c r="J401" s="242">
        <v>265</v>
      </c>
      <c r="K401" s="137">
        <v>274</v>
      </c>
      <c r="L401" s="137">
        <v>480</v>
      </c>
      <c r="M401" s="137">
        <v>327</v>
      </c>
      <c r="N401" s="137">
        <v>315</v>
      </c>
    </row>
    <row r="402" spans="1:14" x14ac:dyDescent="0.2">
      <c r="A402" s="320" t="s">
        <v>88</v>
      </c>
      <c r="B402" s="283">
        <v>217</v>
      </c>
      <c r="C402" s="334">
        <f t="shared" si="426"/>
        <v>202.6</v>
      </c>
      <c r="D402" s="160">
        <f t="shared" si="427"/>
        <v>297.60000000000002</v>
      </c>
      <c r="E402" s="337">
        <v>87</v>
      </c>
      <c r="F402" s="337">
        <v>174</v>
      </c>
      <c r="G402" s="337">
        <v>235</v>
      </c>
      <c r="H402" s="337">
        <v>149</v>
      </c>
      <c r="I402" s="337">
        <v>368</v>
      </c>
      <c r="J402" s="243">
        <v>273</v>
      </c>
      <c r="K402" s="138">
        <v>234</v>
      </c>
      <c r="L402" s="138">
        <v>441</v>
      </c>
      <c r="M402" s="138">
        <v>258</v>
      </c>
      <c r="N402" s="138">
        <v>282</v>
      </c>
    </row>
    <row r="403" spans="1:14" x14ac:dyDescent="0.2">
      <c r="A403" s="3" t="s">
        <v>202</v>
      </c>
      <c r="B403" s="164">
        <v>7</v>
      </c>
      <c r="C403" s="158">
        <f t="shared" si="426"/>
        <v>133.19999999999999</v>
      </c>
      <c r="D403" s="159">
        <f t="shared" si="427"/>
        <v>256.60000000000002</v>
      </c>
      <c r="E403" s="137">
        <v>134</v>
      </c>
      <c r="F403" s="137">
        <v>69</v>
      </c>
      <c r="G403" s="137">
        <v>206</v>
      </c>
      <c r="H403" s="137">
        <v>161</v>
      </c>
      <c r="I403" s="137">
        <v>96</v>
      </c>
      <c r="J403" s="242">
        <v>431</v>
      </c>
      <c r="K403" s="137">
        <v>128</v>
      </c>
      <c r="L403" s="137">
        <v>82</v>
      </c>
      <c r="M403" s="137">
        <v>474</v>
      </c>
      <c r="N403" s="137">
        <v>168</v>
      </c>
    </row>
    <row r="404" spans="1:14" ht="10" customHeight="1" x14ac:dyDescent="0.2">
      <c r="A404" s="3"/>
      <c r="B404" s="98"/>
      <c r="C404" s="76"/>
      <c r="D404" s="117"/>
      <c r="E404"/>
    </row>
    <row r="405" spans="1:14" x14ac:dyDescent="0.2">
      <c r="A405" s="1"/>
      <c r="B405" s="91">
        <f>SUM(B406:B409)</f>
        <v>1</v>
      </c>
      <c r="C405" s="77">
        <f t="shared" ref="C405:D405" si="428">SUM(C406:C409)</f>
        <v>1</v>
      </c>
      <c r="D405" s="77">
        <f t="shared" si="428"/>
        <v>1</v>
      </c>
      <c r="E405" s="78">
        <f>SUM(E406:E409)</f>
        <v>1</v>
      </c>
      <c r="F405" s="77">
        <f t="shared" ref="F405" si="429">SUM(F406:F409)</f>
        <v>1</v>
      </c>
      <c r="G405" s="77">
        <f>SUM(G406:G409)</f>
        <v>0.99999999999999989</v>
      </c>
      <c r="H405" s="77">
        <f t="shared" ref="H405:K405" si="430">SUM(H406:H409)</f>
        <v>1</v>
      </c>
      <c r="I405" s="77">
        <f t="shared" si="430"/>
        <v>1</v>
      </c>
      <c r="J405" s="78">
        <f>SUM(J406:J409)</f>
        <v>1</v>
      </c>
      <c r="K405" s="77">
        <f t="shared" si="430"/>
        <v>1</v>
      </c>
      <c r="L405" s="77">
        <f>SUM(L406:L409)</f>
        <v>1</v>
      </c>
      <c r="M405" s="77">
        <f>SUM(M406:M409)</f>
        <v>1</v>
      </c>
      <c r="N405" s="77">
        <f>SUM(N406:N409)</f>
        <v>1</v>
      </c>
    </row>
    <row r="406" spans="1:14" x14ac:dyDescent="0.2">
      <c r="A406" s="3" t="s">
        <v>86</v>
      </c>
      <c r="B406" s="92">
        <f>B400/B$399</f>
        <v>0.30265486725663715</v>
      </c>
      <c r="C406" s="80">
        <f t="shared" ref="C406:N406" si="431">C400/C$399</f>
        <v>0.28293333333333331</v>
      </c>
      <c r="D406" s="80">
        <f t="shared" si="431"/>
        <v>0.3028157936133396</v>
      </c>
      <c r="E406" s="81">
        <f t="shared" si="431"/>
        <v>0.24896265560165975</v>
      </c>
      <c r="F406" s="80">
        <f t="shared" si="431"/>
        <v>0.33284023668639051</v>
      </c>
      <c r="G406" s="80">
        <f t="shared" si="431"/>
        <v>0.22009029345372461</v>
      </c>
      <c r="H406" s="80">
        <f t="shared" si="431"/>
        <v>0.24143556280587275</v>
      </c>
      <c r="I406" s="80">
        <f t="shared" si="431"/>
        <v>0.34126258005489479</v>
      </c>
      <c r="J406" s="81">
        <f t="shared" si="431"/>
        <v>0.25346687211093993</v>
      </c>
      <c r="K406" s="80">
        <f t="shared" si="431"/>
        <v>0.35692618806875631</v>
      </c>
      <c r="L406" s="80">
        <f t="shared" si="431"/>
        <v>0.31112637362637363</v>
      </c>
      <c r="M406" s="80">
        <f t="shared" si="431"/>
        <v>0.3046618516086671</v>
      </c>
      <c r="N406" s="80">
        <f t="shared" si="431"/>
        <v>0.29880843263061413</v>
      </c>
    </row>
    <row r="407" spans="1:14" x14ac:dyDescent="0.2">
      <c r="A407" s="320" t="s">
        <v>87</v>
      </c>
      <c r="B407" s="284">
        <f>B401/B$399</f>
        <v>0.30088495575221241</v>
      </c>
      <c r="C407" s="328">
        <f t="shared" ref="C407:N407" si="432">C401/C$399</f>
        <v>0.26933333333333331</v>
      </c>
      <c r="D407" s="79">
        <f t="shared" si="432"/>
        <v>0.26128677048922444</v>
      </c>
      <c r="E407" s="329">
        <f t="shared" si="432"/>
        <v>0.29253112033195022</v>
      </c>
      <c r="F407" s="328">
        <f t="shared" si="432"/>
        <v>0.30769230769230771</v>
      </c>
      <c r="G407" s="328">
        <f t="shared" si="432"/>
        <v>0.28216704288939054</v>
      </c>
      <c r="H407" s="328">
        <f t="shared" si="432"/>
        <v>0.25285481239804242</v>
      </c>
      <c r="I407" s="328">
        <f t="shared" si="432"/>
        <v>0.2342177493138152</v>
      </c>
      <c r="J407" s="238">
        <f t="shared" si="432"/>
        <v>0.20416024653312789</v>
      </c>
      <c r="K407" s="79">
        <f t="shared" si="432"/>
        <v>0.27704752275025279</v>
      </c>
      <c r="L407" s="79">
        <f t="shared" si="432"/>
        <v>0.32967032967032966</v>
      </c>
      <c r="M407" s="79">
        <f t="shared" si="432"/>
        <v>0.21470781352593565</v>
      </c>
      <c r="N407" s="79">
        <f t="shared" si="432"/>
        <v>0.28872593950504127</v>
      </c>
    </row>
    <row r="408" spans="1:14" x14ac:dyDescent="0.2">
      <c r="A408" s="3" t="s">
        <v>88</v>
      </c>
      <c r="B408" s="92">
        <f>B402/B$399</f>
        <v>0.384070796460177</v>
      </c>
      <c r="C408" s="80">
        <f t="shared" ref="C408:N408" si="433">C402/C$399</f>
        <v>0.27013333333333334</v>
      </c>
      <c r="D408" s="80">
        <f t="shared" si="433"/>
        <v>0.2340726757904672</v>
      </c>
      <c r="E408" s="81">
        <f t="shared" si="433"/>
        <v>0.18049792531120332</v>
      </c>
      <c r="F408" s="80">
        <f t="shared" si="433"/>
        <v>0.25739644970414199</v>
      </c>
      <c r="G408" s="80">
        <f t="shared" si="433"/>
        <v>0.26523702031602708</v>
      </c>
      <c r="H408" s="80">
        <f t="shared" si="433"/>
        <v>0.24306688417618272</v>
      </c>
      <c r="I408" s="80">
        <f t="shared" si="433"/>
        <v>0.33668801463860931</v>
      </c>
      <c r="J408" s="81">
        <f t="shared" si="433"/>
        <v>0.2103235747303544</v>
      </c>
      <c r="K408" s="80">
        <f t="shared" si="433"/>
        <v>0.23660262891809908</v>
      </c>
      <c r="L408" s="80">
        <f t="shared" si="433"/>
        <v>0.30288461538461536</v>
      </c>
      <c r="M408" s="80">
        <f t="shared" si="433"/>
        <v>0.16940249507550886</v>
      </c>
      <c r="N408" s="80">
        <f t="shared" si="433"/>
        <v>0.25847846012832265</v>
      </c>
    </row>
    <row r="409" spans="1:14" x14ac:dyDescent="0.2">
      <c r="A409" s="320" t="s">
        <v>202</v>
      </c>
      <c r="B409" s="284">
        <f>B403/B$399</f>
        <v>1.2389380530973451E-2</v>
      </c>
      <c r="C409" s="328">
        <f t="shared" ref="C409:N409" si="434">C403/C$399</f>
        <v>0.17759999999999998</v>
      </c>
      <c r="D409" s="79">
        <f t="shared" si="434"/>
        <v>0.2018247601069687</v>
      </c>
      <c r="E409" s="329">
        <f t="shared" si="434"/>
        <v>0.27800829875518673</v>
      </c>
      <c r="F409" s="328">
        <f t="shared" si="434"/>
        <v>0.10207100591715976</v>
      </c>
      <c r="G409" s="328">
        <f t="shared" si="434"/>
        <v>0.2325056433408578</v>
      </c>
      <c r="H409" s="328">
        <f t="shared" si="434"/>
        <v>0.26264274061990212</v>
      </c>
      <c r="I409" s="328">
        <f t="shared" si="434"/>
        <v>8.7831655992680696E-2</v>
      </c>
      <c r="J409" s="238">
        <f t="shared" si="434"/>
        <v>0.3320493066255778</v>
      </c>
      <c r="K409" s="79">
        <f t="shared" si="434"/>
        <v>0.12942366026289182</v>
      </c>
      <c r="L409" s="79">
        <f t="shared" si="434"/>
        <v>5.631868131868132E-2</v>
      </c>
      <c r="M409" s="79">
        <f t="shared" si="434"/>
        <v>0.31122783978988838</v>
      </c>
      <c r="N409" s="79">
        <f t="shared" si="434"/>
        <v>0.153987167736022</v>
      </c>
    </row>
    <row r="410" spans="1:14" ht="10" customHeight="1" x14ac:dyDescent="0.25">
      <c r="A410" s="97"/>
      <c r="B410" s="86"/>
      <c r="C410" s="82"/>
      <c r="D410" s="82"/>
    </row>
    <row r="411" spans="1:14" ht="12" customHeight="1" x14ac:dyDescent="0.2">
      <c r="A411" s="305" t="s">
        <v>185</v>
      </c>
    </row>
    <row r="412" spans="1:14" x14ac:dyDescent="0.2">
      <c r="A412" t="s">
        <v>85</v>
      </c>
      <c r="B412" s="95">
        <f>B433</f>
        <v>94133.691756272397</v>
      </c>
      <c r="C412" s="73">
        <f>C433*C$431</f>
        <v>94662.37816974122</v>
      </c>
      <c r="D412" s="73">
        <f t="shared" ref="D412:D413" si="435">D433*D$431</f>
        <v>89499.362891162222</v>
      </c>
      <c r="E412" s="83">
        <f>E433*E$431</f>
        <v>0</v>
      </c>
      <c r="F412" s="73">
        <f>F433*F$431</f>
        <v>85585.769784765173</v>
      </c>
      <c r="G412" s="73">
        <f>G433*G$431</f>
        <v>96140.134512245029</v>
      </c>
      <c r="H412" s="73">
        <f>H433*H$431</f>
        <v>94221.285886466008</v>
      </c>
      <c r="I412" s="73">
        <f t="shared" ref="I412:N412" si="436">I433*I$431</f>
        <v>95140.220126999178</v>
      </c>
      <c r="J412" s="83">
        <f t="shared" si="436"/>
        <v>0</v>
      </c>
      <c r="K412" s="73">
        <f t="shared" si="436"/>
        <v>118128.35126434162</v>
      </c>
      <c r="L412" s="73">
        <f t="shared" si="436"/>
        <v>100834.82209109799</v>
      </c>
      <c r="M412" s="73">
        <f>M433*M$431</f>
        <v>131516.39024288848</v>
      </c>
      <c r="N412" s="73">
        <f t="shared" si="436"/>
        <v>98799.205411322968</v>
      </c>
    </row>
    <row r="413" spans="1:14" x14ac:dyDescent="0.2">
      <c r="A413" s="320" t="s">
        <v>86</v>
      </c>
      <c r="B413" s="286">
        <f t="shared" ref="B413:B415" si="437">B434</f>
        <v>117700</v>
      </c>
      <c r="C413" s="338">
        <f>C434*C$431</f>
        <v>113701.80920614061</v>
      </c>
      <c r="D413" s="122">
        <f t="shared" si="435"/>
        <v>147866.89698026868</v>
      </c>
      <c r="E413" s="368">
        <f t="shared" ref="E413:F415" si="438">E434*E$431</f>
        <v>0</v>
      </c>
      <c r="F413" s="338">
        <f t="shared" si="438"/>
        <v>102734.88355549231</v>
      </c>
      <c r="G413" s="338">
        <f t="shared" ref="G413:N413" si="439">G434*G$431</f>
        <v>119303.69217624802</v>
      </c>
      <c r="H413" s="338">
        <f>H434*H$431</f>
        <v>108785.01568440077</v>
      </c>
      <c r="I413" s="338">
        <f t="shared" si="439"/>
        <v>114933.78994049964</v>
      </c>
      <c r="J413" s="244">
        <f>J434*J$431</f>
        <v>0</v>
      </c>
      <c r="K413" s="122">
        <f t="shared" si="439"/>
        <v>144195.22796180862</v>
      </c>
      <c r="L413" s="122">
        <f t="shared" si="439"/>
        <v>127661.90834228428</v>
      </c>
      <c r="M413" s="122">
        <f t="shared" si="439"/>
        <v>162853.06094727435</v>
      </c>
      <c r="N413" s="122">
        <f t="shared" si="439"/>
        <v>120446.35595435143</v>
      </c>
    </row>
    <row r="414" spans="1:14" x14ac:dyDescent="0.2">
      <c r="A414" s="3" t="s">
        <v>87</v>
      </c>
      <c r="B414" s="99">
        <f t="shared" si="437"/>
        <v>86300</v>
      </c>
      <c r="C414" s="75">
        <f t="shared" ref="C414:N414" si="440">C435*C$431</f>
        <v>91731.677943497241</v>
      </c>
      <c r="D414" s="75">
        <f t="shared" si="440"/>
        <v>106069.5427608165</v>
      </c>
      <c r="E414" s="100">
        <f t="shared" si="438"/>
        <v>0</v>
      </c>
      <c r="F414" s="75">
        <f t="shared" si="438"/>
        <v>82052.034110815686</v>
      </c>
      <c r="G414" s="75">
        <f t="shared" si="440"/>
        <v>93465.977053582334</v>
      </c>
      <c r="H414" s="75">
        <f>H435*H$431</f>
        <v>90800.00415480815</v>
      </c>
      <c r="I414" s="75">
        <f t="shared" si="440"/>
        <v>93515.180167894054</v>
      </c>
      <c r="J414" s="100">
        <f t="shared" si="440"/>
        <v>0</v>
      </c>
      <c r="K414" s="75">
        <f t="shared" si="440"/>
        <v>107017.54392572644</v>
      </c>
      <c r="L414" s="75">
        <f t="shared" si="440"/>
        <v>95318.48907984246</v>
      </c>
      <c r="M414" s="75">
        <f t="shared" si="440"/>
        <v>108443.41161751564</v>
      </c>
      <c r="N414" s="75">
        <f t="shared" si="440"/>
        <v>90313.243313877509</v>
      </c>
    </row>
    <row r="415" spans="1:14" x14ac:dyDescent="0.2">
      <c r="A415" s="320" t="s">
        <v>88</v>
      </c>
      <c r="B415" s="286">
        <f t="shared" si="437"/>
        <v>81700</v>
      </c>
      <c r="C415" s="338">
        <f t="shared" ref="C415:N415" si="441">C436*C$431</f>
        <v>78067.045088484621</v>
      </c>
      <c r="D415" s="122">
        <f t="shared" si="441"/>
        <v>93722.977932025809</v>
      </c>
      <c r="E415" s="368">
        <f t="shared" si="438"/>
        <v>0</v>
      </c>
      <c r="F415" s="338">
        <f t="shared" si="438"/>
        <v>67634.427381132336</v>
      </c>
      <c r="G415" s="338">
        <f t="shared" si="441"/>
        <v>79764.158427926275</v>
      </c>
      <c r="H415" s="338">
        <f>H436*H$431</f>
        <v>83314.35070735609</v>
      </c>
      <c r="I415" s="338">
        <f t="shared" si="441"/>
        <v>76208.178521279711</v>
      </c>
      <c r="J415" s="244">
        <f t="shared" si="441"/>
        <v>0</v>
      </c>
      <c r="K415" s="122">
        <f t="shared" si="441"/>
        <v>91815.333044575425</v>
      </c>
      <c r="L415" s="122">
        <f t="shared" si="441"/>
        <v>79281.919083422836</v>
      </c>
      <c r="M415" s="122">
        <f t="shared" si="441"/>
        <v>104402.62591599642</v>
      </c>
      <c r="N415" s="122">
        <f t="shared" si="441"/>
        <v>83253.4854952522</v>
      </c>
    </row>
    <row r="416" spans="1:14" x14ac:dyDescent="0.2">
      <c r="A416" s="3"/>
      <c r="B416" s="99"/>
      <c r="C416" s="75"/>
      <c r="D416" s="75"/>
      <c r="E416" s="100"/>
      <c r="F416" s="75"/>
      <c r="G416" s="75"/>
      <c r="H416" s="75"/>
      <c r="I416" s="104"/>
      <c r="J416" s="75"/>
      <c r="K416" s="75"/>
      <c r="L416" s="75"/>
      <c r="M416" s="75"/>
      <c r="N416" s="75"/>
    </row>
    <row r="417" spans="1:14" ht="11.25" customHeight="1" x14ac:dyDescent="0.2">
      <c r="A417" s="377" t="s">
        <v>397</v>
      </c>
      <c r="B417" s="378"/>
      <c r="C417" s="378"/>
      <c r="D417" s="378"/>
      <c r="E417" s="378"/>
      <c r="F417" s="378"/>
      <c r="G417" s="378"/>
      <c r="H417" s="378"/>
      <c r="I417" s="378"/>
      <c r="J417" s="378"/>
      <c r="K417" s="378"/>
      <c r="L417" s="378"/>
      <c r="M417" s="378"/>
      <c r="N417" s="378"/>
    </row>
    <row r="418" spans="1:14" x14ac:dyDescent="0.2">
      <c r="A418" t="s">
        <v>358</v>
      </c>
      <c r="B418" s="80">
        <v>0.48899999999999999</v>
      </c>
      <c r="C418" s="264">
        <f>AVERAGE(E418:I418)</f>
        <v>0.45697822254010279</v>
      </c>
      <c r="D418" s="265">
        <f>AVERAGE(J418:N418)</f>
        <v>0.43083364038400063</v>
      </c>
      <c r="E418" s="80">
        <v>0.4454022988505747</v>
      </c>
      <c r="F418" s="80">
        <v>0.48764415156507412</v>
      </c>
      <c r="G418" s="80">
        <v>0.47647058823529409</v>
      </c>
      <c r="H418" s="80">
        <v>0.46578366445916114</v>
      </c>
      <c r="I418" s="111">
        <v>0.4095904095904096</v>
      </c>
      <c r="J418" s="80">
        <v>0.47740440324449596</v>
      </c>
      <c r="K418" s="80">
        <v>0.40127388535031849</v>
      </c>
      <c r="L418" s="80">
        <v>0.4576816927322907</v>
      </c>
      <c r="M418" s="80">
        <v>0.35843660629170637</v>
      </c>
      <c r="N418" s="80">
        <v>0.45937161430119178</v>
      </c>
    </row>
    <row r="419" spans="1:14" x14ac:dyDescent="0.2">
      <c r="A419" s="320" t="s">
        <v>352</v>
      </c>
      <c r="B419" s="287">
        <v>0.439</v>
      </c>
      <c r="C419" s="339">
        <f>AVERAGE(E419:I419)</f>
        <v>0.35865594825594826</v>
      </c>
      <c r="D419" s="266">
        <f t="shared" ref="D419:D420" si="442">AVERAGE(J419:N419)</f>
        <v>0.35245368427095924</v>
      </c>
      <c r="E419" s="328">
        <v>0.35</v>
      </c>
      <c r="F419" s="328">
        <v>0.35555555555555557</v>
      </c>
      <c r="G419" s="328">
        <v>0.36410256410256409</v>
      </c>
      <c r="H419" s="328">
        <v>0.3716216216216216</v>
      </c>
      <c r="I419" s="340">
        <v>0.35199999999999998</v>
      </c>
      <c r="J419" s="79">
        <v>0.39209726443769</v>
      </c>
      <c r="K419" s="79">
        <v>0.3282051282051282</v>
      </c>
      <c r="L419" s="79">
        <v>0.36550632911392406</v>
      </c>
      <c r="M419" s="79">
        <v>0.27155172413793105</v>
      </c>
      <c r="N419" s="79">
        <v>0.40490797546012269</v>
      </c>
    </row>
    <row r="420" spans="1:14" x14ac:dyDescent="0.2">
      <c r="A420" s="3" t="s">
        <v>353</v>
      </c>
      <c r="B420" s="267">
        <v>0.47099999999999997</v>
      </c>
      <c r="C420" s="264">
        <f t="shared" ref="C420:C421" si="443">AVERAGE(E420:I420)</f>
        <v>0.48828471299812765</v>
      </c>
      <c r="D420" s="265">
        <f t="shared" si="442"/>
        <v>0.46316924247767888</v>
      </c>
      <c r="E420" s="80">
        <v>0.50354609929078009</v>
      </c>
      <c r="F420" s="80">
        <v>0.50961538461538458</v>
      </c>
      <c r="G420" s="80">
        <v>0.49199999999999999</v>
      </c>
      <c r="H420" s="80">
        <v>0.53548387096774197</v>
      </c>
      <c r="I420" s="111">
        <v>0.40077821011673154</v>
      </c>
      <c r="J420" s="80">
        <v>0.49242424242424243</v>
      </c>
      <c r="K420" s="80">
        <v>0.44932432432432434</v>
      </c>
      <c r="L420" s="80">
        <v>0.48777173913043476</v>
      </c>
      <c r="M420" s="80">
        <v>0.40061162079510704</v>
      </c>
      <c r="N420" s="80">
        <v>0.48571428571428571</v>
      </c>
    </row>
    <row r="421" spans="1:14" x14ac:dyDescent="0.2">
      <c r="A421" s="320" t="s">
        <v>354</v>
      </c>
      <c r="B421" s="287">
        <v>0.54400000000000004</v>
      </c>
      <c r="C421" s="339">
        <f t="shared" si="443"/>
        <v>0.52581108546228539</v>
      </c>
      <c r="D421" s="266">
        <f>AVERAGE(J421:N421)</f>
        <v>0.49606548354815788</v>
      </c>
      <c r="E421" s="328">
        <v>0.48275862068965519</v>
      </c>
      <c r="F421" s="328">
        <v>0.63218390804597702</v>
      </c>
      <c r="G421" s="328">
        <v>0.55319148936170215</v>
      </c>
      <c r="H421" s="328">
        <v>0.48666666666666669</v>
      </c>
      <c r="I421" s="340">
        <v>0.4742547425474255</v>
      </c>
      <c r="J421" s="79">
        <v>0.56666666666666665</v>
      </c>
      <c r="K421" s="79">
        <v>0.45703125</v>
      </c>
      <c r="L421" s="79">
        <v>0.5024813895781638</v>
      </c>
      <c r="M421" s="79">
        <v>0.46124031007751937</v>
      </c>
      <c r="N421" s="79">
        <v>0.49290780141843971</v>
      </c>
    </row>
    <row r="422" spans="1:14" x14ac:dyDescent="0.2">
      <c r="A422" s="4" t="s">
        <v>359</v>
      </c>
      <c r="B422" s="92">
        <v>6.0999999999999999E-2</v>
      </c>
      <c r="C422" s="80">
        <f>AVERAGE(E422:I422)</f>
        <v>0.14635343658792235</v>
      </c>
      <c r="D422" s="80">
        <f>AVERAGE(J422:N422)</f>
        <v>0.13174333976275071</v>
      </c>
      <c r="E422" s="81">
        <v>0.10632183908045977</v>
      </c>
      <c r="F422" s="80">
        <v>0.13179571663920922</v>
      </c>
      <c r="G422" s="80">
        <v>0.16911764705882354</v>
      </c>
      <c r="H422" s="80">
        <v>0.10375275938189846</v>
      </c>
      <c r="I422" s="111">
        <v>0.22077922077922077</v>
      </c>
      <c r="J422" s="80">
        <v>0.17033603707995365</v>
      </c>
      <c r="K422" s="80">
        <v>0.14437367303609341</v>
      </c>
      <c r="L422" s="80">
        <v>9.0156393744250232E-2</v>
      </c>
      <c r="M422" s="80">
        <v>0.13250714966634891</v>
      </c>
      <c r="N422" s="80">
        <v>0.12134344528710726</v>
      </c>
    </row>
    <row r="423" spans="1:14" x14ac:dyDescent="0.2">
      <c r="A423" s="320" t="s">
        <v>355</v>
      </c>
      <c r="B423" s="284">
        <v>5.2999999999999999E-2</v>
      </c>
      <c r="C423" s="328">
        <f>AVERAGE(E423:I423)</f>
        <v>0.12556807576807577</v>
      </c>
      <c r="D423" s="113">
        <f>AVERAGE(J423:N423)</f>
        <v>8.9338843706030457E-2</v>
      </c>
      <c r="E423" s="335">
        <v>9.166666666666666E-2</v>
      </c>
      <c r="F423" s="335">
        <v>8.8888888888888892E-2</v>
      </c>
      <c r="G423" s="335">
        <v>0.16923076923076924</v>
      </c>
      <c r="H423" s="335">
        <v>5.4054054054054057E-2</v>
      </c>
      <c r="I423" s="341">
        <v>0.224</v>
      </c>
      <c r="J423" s="85">
        <v>7.29483282674772E-2</v>
      </c>
      <c r="K423" s="85">
        <v>0.1076923076923077</v>
      </c>
      <c r="L423" s="85">
        <v>6.1708860759493674E-2</v>
      </c>
      <c r="M423" s="85">
        <v>9.6982758620689655E-2</v>
      </c>
      <c r="N423" s="85">
        <v>0.10736196319018405</v>
      </c>
    </row>
    <row r="424" spans="1:14" x14ac:dyDescent="0.2">
      <c r="A424" s="3" t="s">
        <v>356</v>
      </c>
      <c r="B424" s="92">
        <v>2.9000000000000001E-2</v>
      </c>
      <c r="C424" s="80">
        <f>AVERAGE(E424:I424)</f>
        <v>0.1616959090591297</v>
      </c>
      <c r="D424" s="80">
        <f>AVERAGE(J424:N424)</f>
        <v>0.13949744599525216</v>
      </c>
      <c r="E424" s="81">
        <v>0.14184397163120568</v>
      </c>
      <c r="F424" s="80">
        <v>0.18269230769230768</v>
      </c>
      <c r="G424" s="80">
        <v>0.128</v>
      </c>
      <c r="H424" s="80">
        <v>0.14193548387096774</v>
      </c>
      <c r="I424" s="111">
        <v>0.2140077821011673</v>
      </c>
      <c r="J424" s="80">
        <v>0.18181818181818182</v>
      </c>
      <c r="K424" s="80">
        <v>0.1554054054054054</v>
      </c>
      <c r="L424" s="80">
        <v>8.6956521739130432E-2</v>
      </c>
      <c r="M424" s="80">
        <v>0.15902140672782875</v>
      </c>
      <c r="N424" s="80">
        <v>0.11428571428571428</v>
      </c>
    </row>
    <row r="425" spans="1:14" x14ac:dyDescent="0.2">
      <c r="A425" s="320" t="s">
        <v>357</v>
      </c>
      <c r="B425" s="284">
        <v>9.1999999999999998E-2</v>
      </c>
      <c r="C425" s="328">
        <f>AVERAGE(E425:I425)</f>
        <v>0.14874476237058776</v>
      </c>
      <c r="D425" s="79">
        <f>AVERAGE(J425:N425)</f>
        <v>0.17776863235175949</v>
      </c>
      <c r="E425" s="329">
        <v>6.8965517241379309E-2</v>
      </c>
      <c r="F425" s="328">
        <v>0.12643678160919541</v>
      </c>
      <c r="G425" s="328">
        <v>0.21276595744680851</v>
      </c>
      <c r="H425" s="328">
        <v>0.11333333333333333</v>
      </c>
      <c r="I425" s="340">
        <v>0.22222222222222221</v>
      </c>
      <c r="J425" s="79">
        <v>0.27777777777777779</v>
      </c>
      <c r="K425" s="79">
        <v>0.1875</v>
      </c>
      <c r="L425" s="79">
        <v>0.11538461538461539</v>
      </c>
      <c r="M425" s="79">
        <v>0.16279069767441862</v>
      </c>
      <c r="N425" s="79">
        <v>0.1453900709219858</v>
      </c>
    </row>
    <row r="426" spans="1:14" x14ac:dyDescent="0.2">
      <c r="A426" s="4" t="s">
        <v>273</v>
      </c>
      <c r="B426" s="99"/>
      <c r="C426" s="75"/>
      <c r="D426" s="75"/>
      <c r="E426" s="100"/>
      <c r="F426" s="75"/>
      <c r="G426" s="75"/>
      <c r="H426" s="75"/>
      <c r="I426" s="75"/>
      <c r="J426" s="75"/>
      <c r="K426" s="75"/>
      <c r="L426" s="75"/>
      <c r="M426" s="75"/>
      <c r="N426" s="75"/>
    </row>
    <row r="427" spans="1:14" hidden="1" x14ac:dyDescent="0.2">
      <c r="A427" s="3"/>
      <c r="B427" s="99"/>
      <c r="C427" s="75"/>
      <c r="D427" s="75"/>
      <c r="E427" s="100"/>
      <c r="F427" s="75"/>
      <c r="G427" s="75"/>
      <c r="H427" s="75"/>
      <c r="I427" s="75"/>
      <c r="J427" s="75"/>
      <c r="K427" s="75"/>
      <c r="L427" s="75"/>
      <c r="M427" s="75"/>
      <c r="N427" s="75"/>
    </row>
    <row r="428" spans="1:14" hidden="1" x14ac:dyDescent="0.2">
      <c r="A428" s="3"/>
      <c r="B428" s="99"/>
      <c r="C428" s="75"/>
      <c r="D428" s="75"/>
      <c r="E428" s="100"/>
      <c r="F428" s="75"/>
      <c r="G428" s="75"/>
      <c r="H428" s="75"/>
      <c r="I428" s="75"/>
      <c r="J428" s="75"/>
      <c r="K428" s="75"/>
      <c r="L428" s="75"/>
      <c r="M428" s="75"/>
      <c r="N428" s="75"/>
    </row>
    <row r="429" spans="1:14" hidden="1" x14ac:dyDescent="0.2">
      <c r="A429" s="3"/>
      <c r="B429" s="99"/>
      <c r="C429" s="75"/>
      <c r="D429" s="75"/>
      <c r="E429" s="100"/>
      <c r="F429" s="75"/>
      <c r="G429" s="75"/>
      <c r="H429" s="75"/>
      <c r="I429" s="75"/>
      <c r="J429" s="75"/>
      <c r="K429" s="75"/>
      <c r="L429" s="75"/>
      <c r="M429" s="75"/>
      <c r="N429" s="75"/>
    </row>
    <row r="430" spans="1:14" ht="11.25" hidden="1" customHeight="1" x14ac:dyDescent="0.2">
      <c r="A430" s="1" t="s">
        <v>89</v>
      </c>
      <c r="I430" s="103"/>
      <c r="J430"/>
    </row>
    <row r="431" spans="1:14" ht="11.25" hidden="1" customHeight="1" x14ac:dyDescent="0.2">
      <c r="A431" s="120" t="s">
        <v>316</v>
      </c>
      <c r="C431">
        <f>AVERAGE(E431:I431)</f>
        <v>0.92798864889729127</v>
      </c>
      <c r="D431">
        <f>AVERAGE(J431:N431)</f>
        <v>0.87564289565891451</v>
      </c>
      <c r="E431" s="71">
        <f>97638/99830</f>
        <v>0.97804267254332367</v>
      </c>
      <c r="F431">
        <f>84888/112457</f>
        <v>0.75484851987870916</v>
      </c>
      <c r="G431">
        <f>96222/98316</f>
        <v>0.97870133040400342</v>
      </c>
      <c r="H431">
        <f>93594/96274</f>
        <v>0.97216278538338496</v>
      </c>
      <c r="I431">
        <f>94654/98991</f>
        <v>0.95618793627703524</v>
      </c>
      <c r="J431">
        <f>141747/153400</f>
        <v>0.9240352020860495</v>
      </c>
      <c r="K431">
        <f>119889/159303</f>
        <v>0.75258469708668385</v>
      </c>
      <c r="L431">
        <f>100652/111720</f>
        <v>0.90093089867525955</v>
      </c>
      <c r="M431">
        <f>131443/139875</f>
        <v>0.93971760500446833</v>
      </c>
      <c r="N431">
        <f>98828/114790</f>
        <v>0.86094607544211166</v>
      </c>
    </row>
    <row r="432" spans="1:14" ht="11.25" hidden="1" customHeight="1" x14ac:dyDescent="0.25">
      <c r="A432" s="101" t="s">
        <v>364</v>
      </c>
      <c r="I432" s="103"/>
      <c r="J432"/>
    </row>
    <row r="433" spans="1:15" ht="12" hidden="1" customHeight="1" x14ac:dyDescent="0.2">
      <c r="A433" s="308" t="s">
        <v>363</v>
      </c>
      <c r="B433" s="135">
        <f>((B434*B400)+(B435*B401)+(B436*B402))/SUM(B400:B402)</f>
        <v>94133.691756272397</v>
      </c>
      <c r="C433" s="128">
        <f>AVERAGE(F433:I433)</f>
        <v>102008.12076982457</v>
      </c>
      <c r="D433" s="128">
        <f>AVERAGE(J433:M433)</f>
        <v>102209.88868277706</v>
      </c>
      <c r="E433" s="135">
        <f t="shared" ref="E433:J433" si="444">((E434*E400)+(E435*E401)+(E436*E402))/SUM(E400:E402)</f>
        <v>0</v>
      </c>
      <c r="F433" s="135">
        <f t="shared" si="444"/>
        <v>113381.38385502472</v>
      </c>
      <c r="G433" s="135">
        <f t="shared" si="444"/>
        <v>98232.352941176476</v>
      </c>
      <c r="H433" s="135">
        <f t="shared" si="444"/>
        <v>96919.247787610613</v>
      </c>
      <c r="I433" s="135">
        <f t="shared" si="444"/>
        <v>99499.498495486463</v>
      </c>
      <c r="J433" s="135">
        <f t="shared" si="444"/>
        <v>0</v>
      </c>
      <c r="K433" s="135">
        <f t="shared" ref="K433:N433" si="445">((K434*K400)+(K435*K401)+(K436*K402))/SUM(K400:K402)</f>
        <v>156963.53077816492</v>
      </c>
      <c r="L433" s="135">
        <f>((L434*L400)+(L435*L401)+(L436*L402))/SUM(L400:L402)</f>
        <v>111922.92576419214</v>
      </c>
      <c r="M433" s="135">
        <f t="shared" si="445"/>
        <v>139953.0981887512</v>
      </c>
      <c r="N433" s="135">
        <f t="shared" si="445"/>
        <v>114756.55471289274</v>
      </c>
    </row>
    <row r="434" spans="1:15" ht="12" hidden="1" customHeight="1" x14ac:dyDescent="0.2">
      <c r="A434" s="1" t="s">
        <v>86</v>
      </c>
      <c r="B434" s="135">
        <v>117700</v>
      </c>
      <c r="C434" s="128">
        <f>AVERAGE(F434:I434)</f>
        <v>122525</v>
      </c>
      <c r="D434" s="128">
        <f t="shared" ref="D434:D435" si="446">AVERAGE(J434:M434)</f>
        <v>168866.66666666666</v>
      </c>
      <c r="E434" s="135"/>
      <c r="F434" s="135">
        <v>136100</v>
      </c>
      <c r="G434" s="135">
        <v>121900</v>
      </c>
      <c r="H434" s="135">
        <v>111900</v>
      </c>
      <c r="I434" s="135">
        <v>120200</v>
      </c>
      <c r="J434" s="135"/>
      <c r="K434" s="135">
        <v>191600</v>
      </c>
      <c r="L434" s="135">
        <v>141700</v>
      </c>
      <c r="M434" s="135">
        <v>173300</v>
      </c>
      <c r="N434" s="135">
        <v>139900</v>
      </c>
    </row>
    <row r="435" spans="1:15" ht="12" hidden="1" customHeight="1" x14ac:dyDescent="0.2">
      <c r="A435" s="1" t="s">
        <v>87</v>
      </c>
      <c r="B435" s="135">
        <v>86300</v>
      </c>
      <c r="C435" s="128">
        <f t="shared" ref="C435" si="447">AVERAGE(F435:I435)</f>
        <v>98850</v>
      </c>
      <c r="D435" s="128">
        <f t="shared" si="446"/>
        <v>121133.33333333333</v>
      </c>
      <c r="E435" s="135"/>
      <c r="F435" s="135">
        <v>108700</v>
      </c>
      <c r="G435" s="135">
        <v>95500</v>
      </c>
      <c r="H435" s="135">
        <v>93400</v>
      </c>
      <c r="I435" s="135">
        <v>97800</v>
      </c>
      <c r="J435" s="135"/>
      <c r="K435" s="135">
        <v>142200</v>
      </c>
      <c r="L435" s="135">
        <v>105800</v>
      </c>
      <c r="M435" s="135">
        <v>115400</v>
      </c>
      <c r="N435" s="135">
        <v>104900</v>
      </c>
    </row>
    <row r="436" spans="1:15" ht="12" hidden="1" customHeight="1" x14ac:dyDescent="0.2">
      <c r="A436" s="1" t="s">
        <v>88</v>
      </c>
      <c r="B436" s="135">
        <v>81700</v>
      </c>
      <c r="C436" s="128">
        <f>AVERAGE(F436:I436)</f>
        <v>84125</v>
      </c>
      <c r="D436" s="128">
        <f>AVERAGE(J436:M436)</f>
        <v>107033.33333333333</v>
      </c>
      <c r="E436" s="135"/>
      <c r="F436" s="135">
        <v>89600</v>
      </c>
      <c r="G436" s="135">
        <v>81500</v>
      </c>
      <c r="H436" s="135">
        <v>85700</v>
      </c>
      <c r="I436" s="135">
        <v>79700</v>
      </c>
      <c r="J436" s="135"/>
      <c r="K436" s="135">
        <v>122000</v>
      </c>
      <c r="L436" s="135">
        <v>88000</v>
      </c>
      <c r="M436" s="135">
        <v>111100</v>
      </c>
      <c r="N436" s="135">
        <v>96700</v>
      </c>
    </row>
    <row r="437" spans="1:15" ht="12" hidden="1" customHeight="1" x14ac:dyDescent="0.2">
      <c r="A437" s="1"/>
      <c r="B437" s="128"/>
      <c r="C437" s="102"/>
      <c r="D437" s="102"/>
      <c r="E437" s="128"/>
      <c r="F437" s="128"/>
      <c r="G437" s="128"/>
      <c r="H437" s="128"/>
      <c r="I437" s="128"/>
      <c r="J437" s="128"/>
      <c r="K437" s="128"/>
      <c r="L437" s="128"/>
      <c r="M437" s="128"/>
      <c r="N437" s="128"/>
    </row>
    <row r="438" spans="1:15" ht="11.25" hidden="1" customHeight="1" x14ac:dyDescent="0.2">
      <c r="A438" s="1" t="s">
        <v>89</v>
      </c>
    </row>
    <row r="439" spans="1:15" ht="15.5" x14ac:dyDescent="0.35">
      <c r="A439" s="2" t="s">
        <v>102</v>
      </c>
      <c r="B439"/>
      <c r="E439"/>
      <c r="J439"/>
    </row>
    <row r="440" spans="1:15" ht="15.5" x14ac:dyDescent="0.35">
      <c r="A440" s="69" t="s">
        <v>186</v>
      </c>
      <c r="E440"/>
      <c r="J440"/>
    </row>
    <row r="441" spans="1:15" ht="13" customHeight="1" x14ac:dyDescent="0.2">
      <c r="A441" s="377" t="s">
        <v>398</v>
      </c>
      <c r="B441" s="376"/>
      <c r="C441" s="376"/>
      <c r="D441" s="376"/>
      <c r="E441" s="376"/>
      <c r="F441" s="376"/>
      <c r="G441" s="376"/>
      <c r="H441" s="376"/>
      <c r="I441" s="376"/>
      <c r="J441" s="376"/>
      <c r="K441" s="376"/>
      <c r="L441" s="376"/>
      <c r="M441" s="376"/>
      <c r="N441" s="376"/>
    </row>
    <row r="442" spans="1:15" x14ac:dyDescent="0.2">
      <c r="A442" s="1" t="s">
        <v>251</v>
      </c>
      <c r="B442" s="165">
        <v>16689</v>
      </c>
      <c r="C442" s="166">
        <f t="shared" ref="C442:C444" si="448">AVERAGE(E442:I442)</f>
        <v>21008.6</v>
      </c>
      <c r="D442" s="167">
        <f t="shared" ref="D442:D444" si="449">AVERAGE(J442:N442)</f>
        <v>37085</v>
      </c>
      <c r="E442" s="135">
        <v>14074</v>
      </c>
      <c r="F442" s="135">
        <v>19951</v>
      </c>
      <c r="G442" s="135">
        <v>20276</v>
      </c>
      <c r="H442" s="135">
        <v>14972</v>
      </c>
      <c r="I442" s="135">
        <v>35770</v>
      </c>
      <c r="J442" s="239">
        <v>34944</v>
      </c>
      <c r="K442" s="135">
        <v>26384</v>
      </c>
      <c r="L442" s="135">
        <v>45026</v>
      </c>
      <c r="M442" s="135">
        <v>47980</v>
      </c>
      <c r="N442" s="135">
        <v>31091</v>
      </c>
      <c r="O442" s="303"/>
    </row>
    <row r="443" spans="1:15" x14ac:dyDescent="0.2">
      <c r="A443" s="320" t="s">
        <v>99</v>
      </c>
      <c r="B443" s="281">
        <v>13313</v>
      </c>
      <c r="C443" s="342">
        <f t="shared" si="448"/>
        <v>16709.8</v>
      </c>
      <c r="D443" s="168">
        <f t="shared" si="449"/>
        <v>29434.6</v>
      </c>
      <c r="E443" s="336">
        <v>9482</v>
      </c>
      <c r="F443" s="336">
        <v>15414</v>
      </c>
      <c r="G443" s="336">
        <v>15770</v>
      </c>
      <c r="H443" s="336">
        <v>11756</v>
      </c>
      <c r="I443" s="336">
        <v>31127</v>
      </c>
      <c r="J443" s="240">
        <v>27415</v>
      </c>
      <c r="K443" s="136">
        <v>22600</v>
      </c>
      <c r="L443" s="136">
        <v>33033</v>
      </c>
      <c r="M443" s="136">
        <v>39257</v>
      </c>
      <c r="N443" s="136">
        <v>24868</v>
      </c>
    </row>
    <row r="444" spans="1:15" x14ac:dyDescent="0.2">
      <c r="A444" s="3" t="s">
        <v>100</v>
      </c>
      <c r="B444" s="144">
        <v>3376</v>
      </c>
      <c r="C444" s="166">
        <f t="shared" si="448"/>
        <v>4298.8</v>
      </c>
      <c r="D444" s="167">
        <f t="shared" si="449"/>
        <v>7650.4</v>
      </c>
      <c r="E444" s="135">
        <v>4592</v>
      </c>
      <c r="F444" s="135">
        <v>4537</v>
      </c>
      <c r="G444" s="135">
        <v>4506</v>
      </c>
      <c r="H444" s="135">
        <v>3216</v>
      </c>
      <c r="I444" s="135">
        <v>4643</v>
      </c>
      <c r="J444" s="239">
        <v>7529</v>
      </c>
      <c r="K444" s="135">
        <v>3784</v>
      </c>
      <c r="L444" s="135">
        <v>11993</v>
      </c>
      <c r="M444" s="135">
        <v>8723</v>
      </c>
      <c r="N444" s="135">
        <v>6223</v>
      </c>
    </row>
    <row r="445" spans="1:15" x14ac:dyDescent="0.2">
      <c r="A445" s="318" t="s">
        <v>114</v>
      </c>
      <c r="B445" s="282">
        <f>B444/B442</f>
        <v>0.20228893283000779</v>
      </c>
      <c r="C445" s="84">
        <f t="shared" ref="C445:K445" si="450">C444/C442</f>
        <v>0.20462096474776997</v>
      </c>
      <c r="D445" s="118">
        <f t="shared" si="450"/>
        <v>0.20629364972360792</v>
      </c>
      <c r="E445" s="335">
        <f>E444/E442</f>
        <v>0.32627540144948131</v>
      </c>
      <c r="F445" s="335">
        <f t="shared" ref="F445" si="451">F444/F442</f>
        <v>0.22740714751140292</v>
      </c>
      <c r="G445" s="335">
        <f>G444/G442</f>
        <v>0.2222331820871967</v>
      </c>
      <c r="H445" s="335">
        <f t="shared" si="450"/>
        <v>0.21480096179535133</v>
      </c>
      <c r="I445" s="335">
        <f t="shared" si="450"/>
        <v>0.12980150964495388</v>
      </c>
      <c r="J445" s="241">
        <f>J444/J442</f>
        <v>0.21545902014652016</v>
      </c>
      <c r="K445" s="85">
        <f t="shared" si="450"/>
        <v>0.14342025469981806</v>
      </c>
      <c r="L445" s="85">
        <f>L444/L442</f>
        <v>0.26635721583085331</v>
      </c>
      <c r="M445" s="85">
        <f>M444/M442</f>
        <v>0.18180491871613172</v>
      </c>
      <c r="N445" s="85">
        <f>N444/N442</f>
        <v>0.20015438551349266</v>
      </c>
    </row>
    <row r="446" spans="1:15" x14ac:dyDescent="0.2">
      <c r="A446" s="1"/>
      <c r="B446" s="86"/>
      <c r="C446" s="82"/>
      <c r="D446" s="114"/>
      <c r="E446"/>
    </row>
    <row r="447" spans="1:15" x14ac:dyDescent="0.2">
      <c r="A447" s="1" t="s">
        <v>200</v>
      </c>
      <c r="B447" s="169">
        <v>10309</v>
      </c>
      <c r="C447" s="170">
        <f t="shared" ref="C447:C448" si="452">AVERAGE(E447:I447)</f>
        <v>14370</v>
      </c>
      <c r="D447" s="171">
        <f t="shared" ref="D447:D448" si="453">AVERAGE(J447:N447)</f>
        <v>29072.2</v>
      </c>
      <c r="E447" s="135">
        <v>10369</v>
      </c>
      <c r="F447" s="135">
        <v>12384</v>
      </c>
      <c r="G447" s="135">
        <v>12788</v>
      </c>
      <c r="H447" s="135">
        <v>10842</v>
      </c>
      <c r="I447" s="135">
        <v>25467</v>
      </c>
      <c r="J447" s="239">
        <v>26090</v>
      </c>
      <c r="K447" s="135">
        <v>25595</v>
      </c>
      <c r="L447" s="135">
        <v>33154</v>
      </c>
      <c r="M447" s="135">
        <v>35889</v>
      </c>
      <c r="N447" s="135">
        <v>24633</v>
      </c>
    </row>
    <row r="448" spans="1:15" x14ac:dyDescent="0.2">
      <c r="A448" s="318" t="s">
        <v>201</v>
      </c>
      <c r="B448" s="288">
        <v>6380</v>
      </c>
      <c r="C448" s="342">
        <f t="shared" si="452"/>
        <v>6638.6</v>
      </c>
      <c r="D448" s="168">
        <f t="shared" si="453"/>
        <v>8012.8</v>
      </c>
      <c r="E448" s="336">
        <v>3705</v>
      </c>
      <c r="F448" s="336">
        <v>7567</v>
      </c>
      <c r="G448" s="336">
        <v>7488</v>
      </c>
      <c r="H448" s="336">
        <v>4130</v>
      </c>
      <c r="I448" s="336">
        <v>10303</v>
      </c>
      <c r="J448" s="240">
        <v>8854</v>
      </c>
      <c r="K448" s="136">
        <v>789</v>
      </c>
      <c r="L448" s="136">
        <v>11872</v>
      </c>
      <c r="M448" s="136">
        <v>12091</v>
      </c>
      <c r="N448" s="136">
        <v>6458</v>
      </c>
    </row>
    <row r="449" spans="1:14" x14ac:dyDescent="0.2">
      <c r="A449" s="1" t="s">
        <v>115</v>
      </c>
      <c r="B449" s="86">
        <f>B447/B442</f>
        <v>0.61771226556414405</v>
      </c>
      <c r="C449" s="82">
        <f>C447/C442</f>
        <v>0.68400559770760549</v>
      </c>
      <c r="D449" s="114">
        <f>D447/D442</f>
        <v>0.78393420520426049</v>
      </c>
      <c r="E449" s="82">
        <f>E447/E442</f>
        <v>0.73674861446639195</v>
      </c>
      <c r="F449" s="82">
        <f t="shared" ref="F449:M449" si="454">F447/F442</f>
        <v>0.62072076587639713</v>
      </c>
      <c r="G449" s="82">
        <f t="shared" si="454"/>
        <v>0.63069638982047738</v>
      </c>
      <c r="H449" s="82">
        <f t="shared" si="454"/>
        <v>0.72415174993320863</v>
      </c>
      <c r="I449" s="82">
        <f t="shared" si="454"/>
        <v>0.711965334078837</v>
      </c>
      <c r="J449" s="93">
        <f>J447/J442</f>
        <v>0.74662316849816845</v>
      </c>
      <c r="K449" s="82">
        <f t="shared" si="454"/>
        <v>0.97009551243177683</v>
      </c>
      <c r="L449" s="82">
        <f t="shared" si="454"/>
        <v>0.73633012037489454</v>
      </c>
      <c r="M449" s="82">
        <f t="shared" si="454"/>
        <v>0.74799916631929975</v>
      </c>
      <c r="N449" s="82">
        <f>N447/N442</f>
        <v>0.79228715705509634</v>
      </c>
    </row>
    <row r="450" spans="1:14" x14ac:dyDescent="0.2">
      <c r="A450" s="1"/>
      <c r="B450" s="86"/>
      <c r="C450" s="82"/>
      <c r="D450" s="114"/>
      <c r="E450"/>
    </row>
    <row r="451" spans="1:14" x14ac:dyDescent="0.2">
      <c r="A451" s="318" t="s">
        <v>131</v>
      </c>
      <c r="B451" s="289">
        <v>1871</v>
      </c>
      <c r="C451" s="343">
        <f t="shared" ref="C451" si="455">AVERAGE(E451:I451)</f>
        <v>2627.8</v>
      </c>
      <c r="D451" s="172">
        <f t="shared" ref="D451" si="456">AVERAGE(J451:N451)</f>
        <v>5419.8</v>
      </c>
      <c r="E451" s="337">
        <v>1580</v>
      </c>
      <c r="F451" s="337">
        <v>1502</v>
      </c>
      <c r="G451" s="337">
        <v>1962</v>
      </c>
      <c r="H451" s="337">
        <v>2116</v>
      </c>
      <c r="I451" s="337">
        <v>5979</v>
      </c>
      <c r="J451" s="243">
        <v>4218</v>
      </c>
      <c r="K451" s="138">
        <v>5422</v>
      </c>
      <c r="L451" s="138">
        <v>6584</v>
      </c>
      <c r="M451" s="138">
        <v>6218</v>
      </c>
      <c r="N451" s="138">
        <v>4657</v>
      </c>
    </row>
    <row r="452" spans="1:14" x14ac:dyDescent="0.2">
      <c r="A452" s="1" t="s">
        <v>250</v>
      </c>
      <c r="B452" s="18">
        <f>IFERROR(B451/B$442,"n/a")</f>
        <v>0.11210977290430822</v>
      </c>
      <c r="C452" s="6">
        <f t="shared" ref="C452:K452" si="457">IFERROR(C451/C$442,"n/a")</f>
        <v>0.1250821092314576</v>
      </c>
      <c r="D452" s="119">
        <f t="shared" si="457"/>
        <v>0.1461453417823918</v>
      </c>
      <c r="E452" s="6">
        <f>IFERROR(E451/E$442,"n/a")</f>
        <v>0.1122637487565724</v>
      </c>
      <c r="F452" s="6">
        <f>IFERROR(F451/F$442,"n/a")</f>
        <v>7.5284446894892484E-2</v>
      </c>
      <c r="G452" s="6">
        <f>IFERROR(G451/G$442,"n/a")</f>
        <v>9.6764647859538366E-2</v>
      </c>
      <c r="H452" s="6">
        <f t="shared" si="457"/>
        <v>0.14133048356932942</v>
      </c>
      <c r="I452" s="6">
        <f t="shared" si="457"/>
        <v>0.16715124405926754</v>
      </c>
      <c r="J452" s="48">
        <f>IFERROR(J451/J$442,"n/a")</f>
        <v>0.12070741758241758</v>
      </c>
      <c r="K452" s="6">
        <f t="shared" si="457"/>
        <v>0.20550333535476045</v>
      </c>
      <c r="L452" s="6">
        <f>IFERROR(L451/L$442,"n/a")</f>
        <v>0.14622662461688801</v>
      </c>
      <c r="M452" s="6">
        <f>IFERROR(M451/M$442,"n/a")</f>
        <v>0.12959566486035848</v>
      </c>
      <c r="N452" s="6">
        <f>IFERROR(N451/N$442,"n/a")</f>
        <v>0.1497861117365154</v>
      </c>
    </row>
    <row r="453" spans="1:14" x14ac:dyDescent="0.2">
      <c r="A453" s="318" t="s">
        <v>203</v>
      </c>
      <c r="B453" s="289">
        <v>1546</v>
      </c>
      <c r="C453" s="343">
        <f t="shared" ref="C453" si="458">AVERAGE(E453:I453)</f>
        <v>2413.8000000000002</v>
      </c>
      <c r="D453" s="172">
        <f t="shared" ref="D453" si="459">AVERAGE(J453:N453)</f>
        <v>5131.6000000000004</v>
      </c>
      <c r="E453" s="337">
        <v>1400</v>
      </c>
      <c r="F453" s="337">
        <v>1292</v>
      </c>
      <c r="G453" s="337">
        <v>1756</v>
      </c>
      <c r="H453" s="337">
        <v>1946</v>
      </c>
      <c r="I453" s="337">
        <v>5675</v>
      </c>
      <c r="J453" s="243">
        <v>3895</v>
      </c>
      <c r="K453" s="138">
        <v>5388</v>
      </c>
      <c r="L453" s="138">
        <v>5839</v>
      </c>
      <c r="M453" s="138">
        <v>5991</v>
      </c>
      <c r="N453" s="138">
        <v>4545</v>
      </c>
    </row>
    <row r="454" spans="1:14" x14ac:dyDescent="0.2">
      <c r="A454" s="1" t="s">
        <v>250</v>
      </c>
      <c r="B454" s="18">
        <f>IFERROR(B453/B$442,"n/a")</f>
        <v>9.2635867936964461E-2</v>
      </c>
      <c r="C454" s="6">
        <f t="shared" ref="C454:K454" si="460">IFERROR(C453/C$442,"n/a")</f>
        <v>0.1148958045752692</v>
      </c>
      <c r="D454" s="119">
        <f t="shared" si="460"/>
        <v>0.13837400566266686</v>
      </c>
      <c r="E454" s="6">
        <f>IFERROR(E453/E$442,"n/a")</f>
        <v>9.9474207758988201E-2</v>
      </c>
      <c r="F454" s="6">
        <f>IFERROR(F453/F$442,"n/a")</f>
        <v>6.4758658713848935E-2</v>
      </c>
      <c r="G454" s="6">
        <f>IFERROR(G453/G$442,"n/a")</f>
        <v>8.6604853028210693E-2</v>
      </c>
      <c r="H454" s="6">
        <f t="shared" si="460"/>
        <v>0.12997595511621693</v>
      </c>
      <c r="I454" s="6">
        <f t="shared" si="460"/>
        <v>0.1586525020967291</v>
      </c>
      <c r="J454" s="48">
        <f>IFERROR(J453/J$442,"n/a")</f>
        <v>0.11146405677655678</v>
      </c>
      <c r="K454" s="6">
        <f t="shared" si="460"/>
        <v>0.20421467556094602</v>
      </c>
      <c r="L454" s="6">
        <f>IFERROR(L453/L$442,"n/a")</f>
        <v>0.12968062896992849</v>
      </c>
      <c r="M454" s="6">
        <f>IFERROR(M453/M$442,"n/a")</f>
        <v>0.12486452688620259</v>
      </c>
      <c r="N454" s="6">
        <f>IFERROR(N453/N$442,"n/a")</f>
        <v>0.14618378308835353</v>
      </c>
    </row>
    <row r="455" spans="1:14" x14ac:dyDescent="0.2">
      <c r="D455" s="103"/>
      <c r="E455"/>
    </row>
    <row r="456" spans="1:14" ht="30" customHeight="1" x14ac:dyDescent="0.2">
      <c r="A456" s="377" t="s">
        <v>399</v>
      </c>
      <c r="B456" s="376"/>
      <c r="C456" s="376"/>
      <c r="D456" s="376"/>
      <c r="E456" s="376"/>
      <c r="F456" s="376"/>
      <c r="G456" s="376"/>
      <c r="H456" s="376"/>
      <c r="I456" s="376"/>
      <c r="J456" s="376"/>
      <c r="K456" s="376"/>
      <c r="L456" s="376"/>
      <c r="M456" s="376"/>
      <c r="N456" s="376"/>
    </row>
    <row r="457" spans="1:14" x14ac:dyDescent="0.2">
      <c r="A457" s="1" t="s">
        <v>380</v>
      </c>
      <c r="B457" s="173">
        <v>1871</v>
      </c>
      <c r="C457" s="174">
        <f>AVERAGE(E457:I457)</f>
        <v>2627.8</v>
      </c>
      <c r="D457" s="175">
        <f t="shared" ref="D457:D460" si="461">AVERAGE(J457:N457)</f>
        <v>5419.8</v>
      </c>
      <c r="E457" s="135">
        <v>1580</v>
      </c>
      <c r="F457" s="135">
        <v>1502</v>
      </c>
      <c r="G457" s="135">
        <v>1962</v>
      </c>
      <c r="H457" s="135">
        <v>2116</v>
      </c>
      <c r="I457" s="135">
        <v>5979</v>
      </c>
      <c r="J457" s="239">
        <v>4218</v>
      </c>
      <c r="K457" s="135">
        <v>5422</v>
      </c>
      <c r="L457" s="135">
        <v>6584</v>
      </c>
      <c r="M457" s="135">
        <v>6218</v>
      </c>
      <c r="N457" s="135">
        <v>4657</v>
      </c>
    </row>
    <row r="458" spans="1:14" x14ac:dyDescent="0.2">
      <c r="A458" s="318" t="s">
        <v>381</v>
      </c>
      <c r="B458" s="290">
        <v>69</v>
      </c>
      <c r="C458" s="344">
        <f t="shared" ref="C458:C460" si="462">AVERAGE(E458:I458)</f>
        <v>76.2</v>
      </c>
      <c r="D458" s="176">
        <f t="shared" si="461"/>
        <v>85</v>
      </c>
      <c r="E458" s="346">
        <v>70</v>
      </c>
      <c r="F458" s="346">
        <v>76</v>
      </c>
      <c r="G458" s="346">
        <v>77</v>
      </c>
      <c r="H458" s="346">
        <v>78</v>
      </c>
      <c r="I458" s="346">
        <v>80</v>
      </c>
      <c r="J458" s="245">
        <v>80</v>
      </c>
      <c r="K458" s="139">
        <v>88</v>
      </c>
      <c r="L458" s="139">
        <v>85</v>
      </c>
      <c r="M458" s="139">
        <v>87</v>
      </c>
      <c r="N458" s="139">
        <v>85</v>
      </c>
    </row>
    <row r="459" spans="1:14" x14ac:dyDescent="0.2">
      <c r="A459" s="1" t="s">
        <v>382</v>
      </c>
      <c r="B459" s="177">
        <v>37</v>
      </c>
      <c r="C459" s="178">
        <f t="shared" si="462"/>
        <v>44.8</v>
      </c>
      <c r="D459" s="179">
        <f t="shared" si="461"/>
        <v>62</v>
      </c>
      <c r="E459" s="128">
        <v>38</v>
      </c>
      <c r="F459" s="128">
        <v>48</v>
      </c>
      <c r="G459" s="128">
        <v>50</v>
      </c>
      <c r="H459" s="128">
        <v>53</v>
      </c>
      <c r="I459" s="128">
        <v>35</v>
      </c>
      <c r="J459" s="246">
        <v>54</v>
      </c>
      <c r="K459" s="128">
        <v>54</v>
      </c>
      <c r="L459" s="128">
        <v>64</v>
      </c>
      <c r="M459" s="128">
        <v>74</v>
      </c>
      <c r="N459" s="128">
        <v>64</v>
      </c>
    </row>
    <row r="460" spans="1:14" x14ac:dyDescent="0.2">
      <c r="A460" s="318" t="s">
        <v>106</v>
      </c>
      <c r="B460" s="290">
        <v>19</v>
      </c>
      <c r="C460" s="344">
        <f t="shared" si="462"/>
        <v>17.600000000000001</v>
      </c>
      <c r="D460" s="176">
        <f t="shared" si="461"/>
        <v>21.8</v>
      </c>
      <c r="E460" s="346">
        <v>16</v>
      </c>
      <c r="F460" s="346">
        <v>17</v>
      </c>
      <c r="G460" s="346">
        <v>16</v>
      </c>
      <c r="H460" s="346">
        <v>15</v>
      </c>
      <c r="I460" s="346">
        <v>24</v>
      </c>
      <c r="J460" s="245">
        <v>25</v>
      </c>
      <c r="K460" s="139">
        <v>22</v>
      </c>
      <c r="L460" s="139">
        <v>19</v>
      </c>
      <c r="M460" s="139">
        <v>22</v>
      </c>
      <c r="N460" s="139">
        <v>21</v>
      </c>
    </row>
    <row r="461" spans="1:14" x14ac:dyDescent="0.2">
      <c r="D461" s="103"/>
      <c r="E461" s="87"/>
      <c r="F461" s="87"/>
      <c r="G461" s="87"/>
      <c r="H461" s="87"/>
      <c r="I461" s="87"/>
      <c r="J461" s="88"/>
      <c r="K461" s="87"/>
      <c r="L461" s="87"/>
      <c r="M461" s="87"/>
      <c r="N461" s="87"/>
    </row>
    <row r="462" spans="1:14" ht="13" customHeight="1" x14ac:dyDescent="0.2">
      <c r="A462" s="378" t="s">
        <v>400</v>
      </c>
      <c r="B462" s="376"/>
      <c r="C462" s="376"/>
      <c r="D462" s="376"/>
      <c r="E462" s="376"/>
      <c r="F462" s="376"/>
      <c r="G462" s="376"/>
      <c r="H462" s="376"/>
      <c r="I462" s="376"/>
      <c r="J462" s="376"/>
      <c r="K462" s="376"/>
      <c r="L462" s="376"/>
      <c r="M462" s="376"/>
      <c r="N462" s="376"/>
    </row>
    <row r="463" spans="1:14" ht="13" customHeight="1" x14ac:dyDescent="0.2">
      <c r="A463" s="1" t="s">
        <v>249</v>
      </c>
      <c r="B463" s="94">
        <v>7556</v>
      </c>
      <c r="C463" s="87">
        <f t="shared" ref="C463:C469" si="463">AVERAGE(E463:I463)</f>
        <v>7746.8</v>
      </c>
      <c r="D463" s="116">
        <f t="shared" ref="D463:D469" si="464">AVERAGE(J463:N463)</f>
        <v>14777.8</v>
      </c>
      <c r="E463" s="88">
        <v>5344</v>
      </c>
      <c r="F463" s="87">
        <v>6303</v>
      </c>
      <c r="G463" s="87">
        <v>6593</v>
      </c>
      <c r="H463" s="87">
        <v>5615</v>
      </c>
      <c r="I463" s="87">
        <v>14879</v>
      </c>
      <c r="J463" s="88">
        <v>11951</v>
      </c>
      <c r="K463" s="87">
        <v>14464</v>
      </c>
      <c r="L463" s="87">
        <v>17499</v>
      </c>
      <c r="M463" s="87">
        <v>19877</v>
      </c>
      <c r="N463" s="87">
        <v>10098</v>
      </c>
    </row>
    <row r="464" spans="1:14" x14ac:dyDescent="0.2">
      <c r="A464" s="320" t="s">
        <v>116</v>
      </c>
      <c r="B464" s="291">
        <v>2166</v>
      </c>
      <c r="C464" s="345">
        <f t="shared" si="463"/>
        <v>1235.8</v>
      </c>
      <c r="D464" s="180">
        <f t="shared" si="464"/>
        <v>1470.2</v>
      </c>
      <c r="E464" s="347">
        <v>1018</v>
      </c>
      <c r="F464" s="348">
        <v>1025</v>
      </c>
      <c r="G464" s="348">
        <v>1167</v>
      </c>
      <c r="H464" s="348">
        <v>1733</v>
      </c>
      <c r="I464" s="348">
        <v>1236</v>
      </c>
      <c r="J464" s="247">
        <v>1698</v>
      </c>
      <c r="K464" s="140">
        <v>824</v>
      </c>
      <c r="L464" s="140">
        <v>2300</v>
      </c>
      <c r="M464" s="140">
        <v>562</v>
      </c>
      <c r="N464" s="140">
        <v>1967</v>
      </c>
    </row>
    <row r="465" spans="1:14" x14ac:dyDescent="0.2">
      <c r="A465" s="3" t="s">
        <v>117</v>
      </c>
      <c r="B465" s="164">
        <v>1977</v>
      </c>
      <c r="C465" s="181">
        <f t="shared" si="463"/>
        <v>1533.4</v>
      </c>
      <c r="D465" s="182">
        <f t="shared" si="464"/>
        <v>3470.6</v>
      </c>
      <c r="E465" s="141">
        <v>1611</v>
      </c>
      <c r="F465" s="130">
        <v>1401</v>
      </c>
      <c r="G465" s="130">
        <v>1035</v>
      </c>
      <c r="H465" s="130">
        <v>0</v>
      </c>
      <c r="I465" s="130">
        <v>3620</v>
      </c>
      <c r="J465" s="141">
        <v>87</v>
      </c>
      <c r="K465" s="130">
        <v>2979</v>
      </c>
      <c r="L465" s="130">
        <v>6163</v>
      </c>
      <c r="M465" s="130">
        <v>5412</v>
      </c>
      <c r="N465" s="130">
        <v>2712</v>
      </c>
    </row>
    <row r="466" spans="1:14" x14ac:dyDescent="0.2">
      <c r="A466" s="320" t="s">
        <v>118</v>
      </c>
      <c r="B466" s="291">
        <v>684</v>
      </c>
      <c r="C466" s="345">
        <f t="shared" si="463"/>
        <v>1273.5999999999999</v>
      </c>
      <c r="D466" s="180">
        <f t="shared" si="464"/>
        <v>2956.6</v>
      </c>
      <c r="E466" s="347">
        <v>483</v>
      </c>
      <c r="F466" s="348">
        <v>736</v>
      </c>
      <c r="G466" s="348">
        <v>873</v>
      </c>
      <c r="H466" s="348">
        <v>1027</v>
      </c>
      <c r="I466" s="348">
        <v>3249</v>
      </c>
      <c r="J466" s="247">
        <v>2623</v>
      </c>
      <c r="K466" s="140">
        <v>5424</v>
      </c>
      <c r="L466" s="140">
        <v>2396</v>
      </c>
      <c r="M466" s="140">
        <v>2837</v>
      </c>
      <c r="N466" s="140">
        <v>1503</v>
      </c>
    </row>
    <row r="467" spans="1:14" x14ac:dyDescent="0.2">
      <c r="A467" s="3" t="s">
        <v>119</v>
      </c>
      <c r="B467" s="164">
        <v>78</v>
      </c>
      <c r="C467" s="181">
        <f t="shared" si="463"/>
        <v>194.8</v>
      </c>
      <c r="D467" s="182">
        <f t="shared" si="464"/>
        <v>444.6</v>
      </c>
      <c r="E467" s="141">
        <v>87</v>
      </c>
      <c r="F467" s="130">
        <v>267</v>
      </c>
      <c r="G467" s="130">
        <v>124</v>
      </c>
      <c r="H467" s="130">
        <v>125</v>
      </c>
      <c r="I467" s="130">
        <v>371</v>
      </c>
      <c r="J467" s="141">
        <v>362</v>
      </c>
      <c r="K467" s="130">
        <v>663</v>
      </c>
      <c r="L467" s="130">
        <v>327</v>
      </c>
      <c r="M467" s="130">
        <v>560</v>
      </c>
      <c r="N467" s="130">
        <v>311</v>
      </c>
    </row>
    <row r="468" spans="1:14" x14ac:dyDescent="0.2">
      <c r="A468" s="320" t="s">
        <v>120</v>
      </c>
      <c r="B468" s="291">
        <v>187</v>
      </c>
      <c r="C468" s="345">
        <f t="shared" si="463"/>
        <v>302.8</v>
      </c>
      <c r="D468" s="180">
        <f t="shared" si="464"/>
        <v>771</v>
      </c>
      <c r="E468" s="347">
        <v>148</v>
      </c>
      <c r="F468" s="348">
        <v>289</v>
      </c>
      <c r="G468" s="348">
        <v>399</v>
      </c>
      <c r="H468" s="348">
        <v>178</v>
      </c>
      <c r="I468" s="348">
        <v>500</v>
      </c>
      <c r="J468" s="247">
        <v>853</v>
      </c>
      <c r="K468" s="140">
        <v>874</v>
      </c>
      <c r="L468" s="140">
        <v>546</v>
      </c>
      <c r="M468" s="140">
        <v>817</v>
      </c>
      <c r="N468" s="140">
        <v>765</v>
      </c>
    </row>
    <row r="469" spans="1:14" x14ac:dyDescent="0.2">
      <c r="A469" s="3" t="s">
        <v>121</v>
      </c>
      <c r="B469" s="164">
        <v>2464</v>
      </c>
      <c r="C469" s="181">
        <f t="shared" si="463"/>
        <v>3206.4</v>
      </c>
      <c r="D469" s="182">
        <f t="shared" si="464"/>
        <v>5664.8</v>
      </c>
      <c r="E469" s="141">
        <v>1997</v>
      </c>
      <c r="F469" s="130">
        <v>2585</v>
      </c>
      <c r="G469" s="130">
        <v>2995</v>
      </c>
      <c r="H469" s="130">
        <v>2552</v>
      </c>
      <c r="I469" s="130">
        <v>5903</v>
      </c>
      <c r="J469" s="141">
        <v>6328</v>
      </c>
      <c r="K469" s="130">
        <v>3700</v>
      </c>
      <c r="L469" s="130">
        <v>5767</v>
      </c>
      <c r="M469" s="130">
        <v>9689</v>
      </c>
      <c r="N469" s="130">
        <v>2840</v>
      </c>
    </row>
    <row r="470" spans="1:14" x14ac:dyDescent="0.2">
      <c r="A470" s="3"/>
      <c r="B470" s="89"/>
      <c r="C470" s="90"/>
      <c r="D470" s="115"/>
    </row>
    <row r="471" spans="1:14" x14ac:dyDescent="0.2">
      <c r="A471" s="1" t="s">
        <v>270</v>
      </c>
      <c r="B471" s="91">
        <f>SUM(B472:B477)</f>
        <v>1</v>
      </c>
      <c r="C471" s="77">
        <f t="shared" ref="C471:D471" si="465">SUM(C472:C477)</f>
        <v>1</v>
      </c>
      <c r="D471" s="110">
        <f t="shared" si="465"/>
        <v>1</v>
      </c>
      <c r="E471" s="78">
        <f>SUM(E472:E477)</f>
        <v>1</v>
      </c>
      <c r="F471" s="77">
        <f t="shared" ref="F471" si="466">SUM(F472:F477)</f>
        <v>1</v>
      </c>
      <c r="G471" s="77">
        <f>SUM(G472:G477)</f>
        <v>1</v>
      </c>
      <c r="H471" s="77">
        <f t="shared" ref="H471:K471" si="467">SUM(H472:H477)</f>
        <v>0.99999999999999989</v>
      </c>
      <c r="I471" s="77">
        <f t="shared" si="467"/>
        <v>1</v>
      </c>
      <c r="J471" s="78">
        <f>SUM(J472:J477)</f>
        <v>1</v>
      </c>
      <c r="K471" s="77">
        <f t="shared" si="467"/>
        <v>1</v>
      </c>
      <c r="L471" s="77">
        <f>SUM(L472:L477)</f>
        <v>1</v>
      </c>
      <c r="M471" s="77">
        <f>SUM(M472:M477)</f>
        <v>1</v>
      </c>
      <c r="N471" s="77">
        <f>SUM(N472:N477)</f>
        <v>1</v>
      </c>
    </row>
    <row r="472" spans="1:14" x14ac:dyDescent="0.2">
      <c r="A472" s="320" t="s">
        <v>116</v>
      </c>
      <c r="B472" s="284">
        <f>B464/SUM(B$464:B$469)</f>
        <v>0.28665960825833775</v>
      </c>
      <c r="C472" s="328">
        <f t="shared" ref="C472:D472" si="468">C464/SUM(C$464:C$469)</f>
        <v>0.15952393246243612</v>
      </c>
      <c r="D472" s="113">
        <f t="shared" si="468"/>
        <v>9.9487068440498594E-2</v>
      </c>
      <c r="E472" s="329">
        <f t="shared" ref="E472:E477" si="469">E464/SUM(E$464:E$469)</f>
        <v>0.1904940119760479</v>
      </c>
      <c r="F472" s="328">
        <f t="shared" ref="F472:K472" si="470">F464/SUM(F$464:F$469)</f>
        <v>0.16262097413929874</v>
      </c>
      <c r="G472" s="328">
        <f t="shared" ref="G472:G477" si="471">G464/SUM(G$464:G$469)</f>
        <v>0.17700591536478083</v>
      </c>
      <c r="H472" s="328">
        <f t="shared" si="470"/>
        <v>0.30863757791629565</v>
      </c>
      <c r="I472" s="328">
        <f t="shared" si="470"/>
        <v>8.3070098796962158E-2</v>
      </c>
      <c r="J472" s="238">
        <f t="shared" ref="J472:J477" si="472">J464/SUM(J$464:J$469)</f>
        <v>0.14208016065601206</v>
      </c>
      <c r="K472" s="79">
        <f t="shared" si="470"/>
        <v>5.6969026548672565E-2</v>
      </c>
      <c r="L472" s="79">
        <f t="shared" ref="L472:M477" si="473">L464/SUM(L$464:L$469)</f>
        <v>0.1314360820618321</v>
      </c>
      <c r="M472" s="79">
        <f t="shared" si="473"/>
        <v>2.8273884388992303E-2</v>
      </c>
      <c r="N472" s="79">
        <f t="shared" ref="N472" si="474">N464/SUM(N$464:N$469)</f>
        <v>0.19479104773222419</v>
      </c>
    </row>
    <row r="473" spans="1:14" x14ac:dyDescent="0.2">
      <c r="A473" s="3" t="s">
        <v>117</v>
      </c>
      <c r="B473" s="92">
        <f t="shared" ref="B473:D473" si="475">B465/SUM(B$464:B$469)</f>
        <v>0.26164637374272104</v>
      </c>
      <c r="C473" s="80">
        <f t="shared" si="475"/>
        <v>0.19793979449579185</v>
      </c>
      <c r="D473" s="111">
        <f t="shared" si="475"/>
        <v>0.23485227841762646</v>
      </c>
      <c r="E473" s="81">
        <f t="shared" si="469"/>
        <v>0.30145958083832336</v>
      </c>
      <c r="F473" s="80">
        <f t="shared" ref="F473:K473" si="476">F465/SUM(F$464:F$469)</f>
        <v>0.22227510709186102</v>
      </c>
      <c r="G473" s="80">
        <f t="shared" si="471"/>
        <v>0.15698468072197785</v>
      </c>
      <c r="H473" s="80">
        <f t="shared" si="476"/>
        <v>0</v>
      </c>
      <c r="I473" s="80">
        <f t="shared" si="476"/>
        <v>0.24329592042475973</v>
      </c>
      <c r="J473" s="81">
        <f t="shared" si="472"/>
        <v>7.2797255459794161E-3</v>
      </c>
      <c r="K473" s="80">
        <f t="shared" si="476"/>
        <v>0.20595962389380532</v>
      </c>
      <c r="L473" s="80">
        <f t="shared" si="473"/>
        <v>0.35219155380307449</v>
      </c>
      <c r="M473" s="80">
        <f t="shared" si="473"/>
        <v>0.27227448810182625</v>
      </c>
      <c r="N473" s="80">
        <f t="shared" ref="N473" si="477">N465/SUM(N$464:N$469)</f>
        <v>0.26856803327391565</v>
      </c>
    </row>
    <row r="474" spans="1:14" x14ac:dyDescent="0.2">
      <c r="A474" s="320" t="s">
        <v>118</v>
      </c>
      <c r="B474" s="284">
        <f t="shared" ref="B474:D474" si="478">B466/SUM(B$464:B$469)</f>
        <v>9.0524086818422445E-2</v>
      </c>
      <c r="C474" s="328">
        <f t="shared" si="478"/>
        <v>0.16440336655135024</v>
      </c>
      <c r="D474" s="113">
        <f t="shared" si="478"/>
        <v>0.20007037583402132</v>
      </c>
      <c r="E474" s="329">
        <f t="shared" si="469"/>
        <v>9.0381736526946102E-2</v>
      </c>
      <c r="F474" s="328">
        <f t="shared" ref="F474:K474" si="479">F466/SUM(F$464:F$469)</f>
        <v>0.11676979216246232</v>
      </c>
      <c r="G474" s="328">
        <f t="shared" si="471"/>
        <v>0.13241316547853785</v>
      </c>
      <c r="H474" s="328">
        <f t="shared" si="479"/>
        <v>0.18290293855743545</v>
      </c>
      <c r="I474" s="328">
        <f t="shared" si="479"/>
        <v>0.21836144902211171</v>
      </c>
      <c r="J474" s="238">
        <f t="shared" si="472"/>
        <v>0.2194795414609656</v>
      </c>
      <c r="K474" s="79">
        <f t="shared" si="479"/>
        <v>0.375</v>
      </c>
      <c r="L474" s="79">
        <f t="shared" si="473"/>
        <v>0.13692210983484771</v>
      </c>
      <c r="M474" s="79">
        <f t="shared" si="473"/>
        <v>0.142727775821301</v>
      </c>
      <c r="N474" s="79">
        <f t="shared" ref="N474" si="480">N466/SUM(N$464:N$469)</f>
        <v>0.14884135472370766</v>
      </c>
    </row>
    <row r="475" spans="1:14" x14ac:dyDescent="0.2">
      <c r="A475" s="3" t="s">
        <v>119</v>
      </c>
      <c r="B475" s="92">
        <f t="shared" ref="B475:D475" si="481">B467/SUM(B$464:B$469)</f>
        <v>1.0322922181048173E-2</v>
      </c>
      <c r="C475" s="80">
        <f t="shared" si="481"/>
        <v>2.5145866680435797E-2</v>
      </c>
      <c r="D475" s="111">
        <f t="shared" si="481"/>
        <v>3.0085669044106703E-2</v>
      </c>
      <c r="E475" s="81">
        <f t="shared" si="469"/>
        <v>1.6279940119760479E-2</v>
      </c>
      <c r="F475" s="80">
        <f t="shared" ref="F475:K475" si="482">F467/SUM(F$464:F$469)</f>
        <v>4.2360780580675869E-2</v>
      </c>
      <c r="G475" s="80">
        <f t="shared" si="471"/>
        <v>1.8807826482633096E-2</v>
      </c>
      <c r="H475" s="80">
        <f t="shared" si="482"/>
        <v>2.2261798753339269E-2</v>
      </c>
      <c r="I475" s="80">
        <f t="shared" si="482"/>
        <v>2.4934471402648026E-2</v>
      </c>
      <c r="J475" s="81">
        <f t="shared" si="472"/>
        <v>3.029035227177642E-2</v>
      </c>
      <c r="K475" s="80">
        <f t="shared" si="482"/>
        <v>4.5837942477876106E-2</v>
      </c>
      <c r="L475" s="80">
        <f t="shared" si="473"/>
        <v>1.8686782101834391E-2</v>
      </c>
      <c r="M475" s="80">
        <f t="shared" si="473"/>
        <v>2.8173265583337527E-2</v>
      </c>
      <c r="N475" s="80">
        <f t="shared" ref="N475" si="483">N467/SUM(N$464:N$469)</f>
        <v>3.0798177857001386E-2</v>
      </c>
    </row>
    <row r="476" spans="1:14" x14ac:dyDescent="0.2">
      <c r="A476" s="320" t="s">
        <v>120</v>
      </c>
      <c r="B476" s="284">
        <f t="shared" ref="B476:D476" si="484">B468/SUM(B$464:B$469)</f>
        <v>2.4748544203282159E-2</v>
      </c>
      <c r="C476" s="328">
        <f t="shared" si="484"/>
        <v>3.9087106934476173E-2</v>
      </c>
      <c r="D476" s="113">
        <f t="shared" si="484"/>
        <v>5.217285387540771E-2</v>
      </c>
      <c r="E476" s="329">
        <f t="shared" si="469"/>
        <v>2.7694610778443114E-2</v>
      </c>
      <c r="F476" s="328">
        <f t="shared" ref="F476:K476" si="485">F468/SUM(F$464:F$469)</f>
        <v>4.5851181976836429E-2</v>
      </c>
      <c r="G476" s="328">
        <f t="shared" si="471"/>
        <v>6.0518731988472622E-2</v>
      </c>
      <c r="H476" s="328">
        <f t="shared" si="485"/>
        <v>3.1700801424755121E-2</v>
      </c>
      <c r="I476" s="328">
        <f t="shared" si="485"/>
        <v>3.3604408898447478E-2</v>
      </c>
      <c r="J476" s="238">
        <f t="shared" si="472"/>
        <v>7.1374780353108527E-2</v>
      </c>
      <c r="K476" s="79">
        <f t="shared" si="485"/>
        <v>6.0425884955752213E-2</v>
      </c>
      <c r="L476" s="79">
        <f t="shared" si="473"/>
        <v>3.1201782959026231E-2</v>
      </c>
      <c r="M476" s="79">
        <f t="shared" si="473"/>
        <v>4.1102782109976352E-2</v>
      </c>
      <c r="N476" s="79">
        <f t="shared" ref="N476" si="486">N468/SUM(N$464:N$469)</f>
        <v>7.575757575757576E-2</v>
      </c>
    </row>
    <row r="477" spans="1:14" x14ac:dyDescent="0.2">
      <c r="A477" s="3" t="s">
        <v>121</v>
      </c>
      <c r="B477" s="92">
        <f t="shared" ref="B477:D477" si="487">B469/SUM(B$464:B$469)</f>
        <v>0.32609846479618848</v>
      </c>
      <c r="C477" s="80">
        <f t="shared" si="487"/>
        <v>0.41389993287550991</v>
      </c>
      <c r="D477" s="111">
        <f t="shared" si="487"/>
        <v>0.38333175438833927</v>
      </c>
      <c r="E477" s="81">
        <f t="shared" si="469"/>
        <v>0.37369011976047906</v>
      </c>
      <c r="F477" s="80">
        <f t="shared" ref="F477:K477" si="488">F469/SUM(F$464:F$469)</f>
        <v>0.41012216404886565</v>
      </c>
      <c r="G477" s="80">
        <f t="shared" si="471"/>
        <v>0.45426967996359774</v>
      </c>
      <c r="H477" s="80">
        <f t="shared" si="488"/>
        <v>0.45449688334817451</v>
      </c>
      <c r="I477" s="80">
        <f t="shared" si="488"/>
        <v>0.39673365145507089</v>
      </c>
      <c r="J477" s="81">
        <f t="shared" si="472"/>
        <v>0.52949543971215796</v>
      </c>
      <c r="K477" s="80">
        <f t="shared" si="488"/>
        <v>0.25580752212389379</v>
      </c>
      <c r="L477" s="80">
        <f t="shared" si="473"/>
        <v>0.32956168923938511</v>
      </c>
      <c r="M477" s="80">
        <f t="shared" si="473"/>
        <v>0.48744780399456661</v>
      </c>
      <c r="N477" s="80">
        <f t="shared" ref="N477" si="489">N469/SUM(N$464:N$469)</f>
        <v>0.28124381065557535</v>
      </c>
    </row>
    <row r="478" spans="1:14" x14ac:dyDescent="0.2">
      <c r="A478" s="1"/>
      <c r="B478" s="87"/>
      <c r="C478" s="87"/>
      <c r="D478" s="87"/>
      <c r="E478"/>
      <c r="J478"/>
    </row>
    <row r="479" spans="1:14" ht="20.149999999999999" customHeight="1" x14ac:dyDescent="0.2">
      <c r="A479" s="377" t="s">
        <v>387</v>
      </c>
      <c r="B479" s="376"/>
      <c r="C479" s="376"/>
      <c r="D479" s="376"/>
      <c r="E479" s="376"/>
      <c r="F479" s="376"/>
      <c r="G479" s="376"/>
      <c r="H479" s="376"/>
      <c r="I479" s="376"/>
      <c r="J479" s="376"/>
      <c r="K479" s="376"/>
      <c r="L479" s="376"/>
      <c r="M479" s="376"/>
      <c r="N479" s="376"/>
    </row>
    <row r="480" spans="1:14" s="147" customFormat="1" ht="11.5" x14ac:dyDescent="0.25">
      <c r="A480" s="369" t="s">
        <v>90</v>
      </c>
      <c r="B480" s="94">
        <f>SUM(B481:B482)</f>
        <v>337089</v>
      </c>
      <c r="C480" s="87">
        <f t="shared" ref="C480:C482" si="490">AVERAGE(E480:I480)</f>
        <v>537706.80000000005</v>
      </c>
      <c r="D480" s="116">
        <f t="shared" ref="D480:D482" si="491">AVERAGE(J480:N480)</f>
        <v>992723.4</v>
      </c>
      <c r="E480" s="87">
        <f>SUM(E481:E482)</f>
        <v>327661</v>
      </c>
      <c r="F480" s="87">
        <f t="shared" ref="F480" si="492">SUM(F481:F482)</f>
        <v>652666</v>
      </c>
      <c r="G480" s="87">
        <f>SUM(G481:G482)</f>
        <v>470148</v>
      </c>
      <c r="H480" s="87">
        <f t="shared" ref="H480:K480" si="493">SUM(H481:H482)</f>
        <v>369979</v>
      </c>
      <c r="I480" s="87">
        <f t="shared" si="493"/>
        <v>868080</v>
      </c>
      <c r="J480" s="88">
        <f>SUM(J481:J482)</f>
        <v>923829</v>
      </c>
      <c r="K480" s="87">
        <f t="shared" si="493"/>
        <v>1145387</v>
      </c>
      <c r="L480" s="87">
        <f>SUM(L481:L482)</f>
        <v>1037502</v>
      </c>
      <c r="M480" s="87">
        <f>SUM(M481:M482)</f>
        <v>1078290</v>
      </c>
      <c r="N480" s="87">
        <f>SUM(N481:N482)</f>
        <v>778609</v>
      </c>
    </row>
    <row r="481" spans="1:14" x14ac:dyDescent="0.2">
      <c r="A481" s="320" t="s">
        <v>107</v>
      </c>
      <c r="B481" s="292">
        <v>283702</v>
      </c>
      <c r="C481" s="345">
        <f t="shared" si="490"/>
        <v>462244.8</v>
      </c>
      <c r="D481" s="183">
        <f t="shared" si="491"/>
        <v>845293</v>
      </c>
      <c r="E481" s="348">
        <v>254714</v>
      </c>
      <c r="F481" s="348">
        <v>540120</v>
      </c>
      <c r="G481" s="348">
        <v>398232</v>
      </c>
      <c r="H481" s="348">
        <v>324223</v>
      </c>
      <c r="I481" s="348">
        <v>793935</v>
      </c>
      <c r="J481" s="247">
        <v>749597</v>
      </c>
      <c r="K481" s="140">
        <v>1025969</v>
      </c>
      <c r="L481" s="140">
        <v>815177</v>
      </c>
      <c r="M481" s="140">
        <v>957509</v>
      </c>
      <c r="N481" s="140">
        <v>678213</v>
      </c>
    </row>
    <row r="482" spans="1:14" x14ac:dyDescent="0.2">
      <c r="A482" s="3" t="s">
        <v>108</v>
      </c>
      <c r="B482" s="145">
        <v>53387</v>
      </c>
      <c r="C482" s="181">
        <f t="shared" si="490"/>
        <v>75462</v>
      </c>
      <c r="D482" s="129">
        <f t="shared" si="491"/>
        <v>147430.39999999999</v>
      </c>
      <c r="E482" s="130">
        <v>72947</v>
      </c>
      <c r="F482" s="130">
        <v>112546</v>
      </c>
      <c r="G482" s="130">
        <v>71916</v>
      </c>
      <c r="H482" s="130">
        <v>45756</v>
      </c>
      <c r="I482" s="130">
        <v>74145</v>
      </c>
      <c r="J482" s="141">
        <v>174232</v>
      </c>
      <c r="K482" s="130">
        <v>119418</v>
      </c>
      <c r="L482" s="130">
        <v>222325</v>
      </c>
      <c r="M482" s="130">
        <v>120781</v>
      </c>
      <c r="N482" s="130">
        <v>100396</v>
      </c>
    </row>
    <row r="483" spans="1:14" x14ac:dyDescent="0.2">
      <c r="A483" s="318" t="s">
        <v>114</v>
      </c>
      <c r="B483" s="282">
        <f>B482/B480</f>
        <v>0.15837657117259835</v>
      </c>
      <c r="C483" s="335">
        <f t="shared" ref="C483:K483" si="494">C482/C480</f>
        <v>0.14034042344266429</v>
      </c>
      <c r="D483" s="118">
        <f t="shared" si="494"/>
        <v>0.14851105554679178</v>
      </c>
      <c r="E483" s="335">
        <f>E482/E480</f>
        <v>0.22262948596262599</v>
      </c>
      <c r="F483" s="335">
        <f t="shared" ref="F483" si="495">F482/F480</f>
        <v>0.1724404212874579</v>
      </c>
      <c r="G483" s="335">
        <f>G482/G480</f>
        <v>0.15296459838178617</v>
      </c>
      <c r="H483" s="335">
        <f t="shared" si="494"/>
        <v>0.12367188407990724</v>
      </c>
      <c r="I483" s="335">
        <f t="shared" si="494"/>
        <v>8.5412634780204583E-2</v>
      </c>
      <c r="J483" s="241">
        <f>J482/J480</f>
        <v>0.18859767337894784</v>
      </c>
      <c r="K483" s="85">
        <f t="shared" si="494"/>
        <v>0.10425995755146514</v>
      </c>
      <c r="L483" s="85">
        <f>L482/L480</f>
        <v>0.21428874353977148</v>
      </c>
      <c r="M483" s="85">
        <f>M482/M480</f>
        <v>0.11201161097663893</v>
      </c>
      <c r="N483" s="85">
        <f>N482/N480</f>
        <v>0.12894276844988947</v>
      </c>
    </row>
    <row r="484" spans="1:14" x14ac:dyDescent="0.2">
      <c r="A484" s="1"/>
      <c r="B484" s="86"/>
      <c r="C484" s="82"/>
      <c r="D484" s="114"/>
      <c r="E484"/>
    </row>
    <row r="485" spans="1:14" x14ac:dyDescent="0.2">
      <c r="A485" s="1" t="s">
        <v>122</v>
      </c>
      <c r="B485" s="94">
        <f>SUM(B486:B487)</f>
        <v>11681</v>
      </c>
      <c r="C485" s="87">
        <f t="shared" ref="C485:C487" si="496">AVERAGE(E485:I485)</f>
        <v>17039.400000000001</v>
      </c>
      <c r="D485" s="116">
        <f t="shared" ref="D485:D487" si="497">AVERAGE(J485:N485)</f>
        <v>31708</v>
      </c>
      <c r="E485" s="87">
        <f>SUM(E486:E487)</f>
        <v>11529</v>
      </c>
      <c r="F485" s="87">
        <f t="shared" ref="F485" si="498">SUM(F486:F487)</f>
        <v>15129</v>
      </c>
      <c r="G485" s="87">
        <f>SUM(G486:G487)</f>
        <v>16271</v>
      </c>
      <c r="H485" s="87">
        <f t="shared" ref="H485:K485" si="499">SUM(H486:H487)</f>
        <v>12714</v>
      </c>
      <c r="I485" s="87">
        <f t="shared" si="499"/>
        <v>29554</v>
      </c>
      <c r="J485" s="88">
        <f>SUM(J486:J487)</f>
        <v>32247</v>
      </c>
      <c r="K485" s="87">
        <f t="shared" si="499"/>
        <v>26116</v>
      </c>
      <c r="L485" s="87">
        <f>SUM(L486:L487)</f>
        <v>36437</v>
      </c>
      <c r="M485" s="87">
        <f>SUM(M486:M487)</f>
        <v>36950</v>
      </c>
      <c r="N485" s="87">
        <f>SUM(N486:N487)</f>
        <v>26790</v>
      </c>
    </row>
    <row r="486" spans="1:14" x14ac:dyDescent="0.2">
      <c r="A486" s="320" t="s">
        <v>109</v>
      </c>
      <c r="B486" s="292">
        <v>9457</v>
      </c>
      <c r="C486" s="345">
        <f t="shared" si="496"/>
        <v>14207.8</v>
      </c>
      <c r="D486" s="180">
        <f t="shared" si="497"/>
        <v>25896.6</v>
      </c>
      <c r="E486" s="348">
        <v>8490</v>
      </c>
      <c r="F486" s="348">
        <v>12003</v>
      </c>
      <c r="G486" s="348">
        <v>13274</v>
      </c>
      <c r="H486" s="348">
        <v>10807</v>
      </c>
      <c r="I486" s="348">
        <v>26465</v>
      </c>
      <c r="J486" s="247">
        <v>24987</v>
      </c>
      <c r="K486" s="140">
        <v>22799</v>
      </c>
      <c r="L486" s="140">
        <v>27173</v>
      </c>
      <c r="M486" s="140">
        <v>31917</v>
      </c>
      <c r="N486" s="140">
        <v>22607</v>
      </c>
    </row>
    <row r="487" spans="1:14" x14ac:dyDescent="0.2">
      <c r="A487" s="3" t="s">
        <v>110</v>
      </c>
      <c r="B487" s="145">
        <v>2224</v>
      </c>
      <c r="C487" s="181">
        <f t="shared" si="496"/>
        <v>2831.6</v>
      </c>
      <c r="D487" s="182">
        <f t="shared" si="497"/>
        <v>5811.4</v>
      </c>
      <c r="E487" s="130">
        <v>3039</v>
      </c>
      <c r="F487" s="130">
        <v>3126</v>
      </c>
      <c r="G487" s="130">
        <v>2997</v>
      </c>
      <c r="H487" s="130">
        <v>1907</v>
      </c>
      <c r="I487" s="130">
        <v>3089</v>
      </c>
      <c r="J487" s="141">
        <v>7260</v>
      </c>
      <c r="K487" s="130">
        <v>3317</v>
      </c>
      <c r="L487" s="130">
        <v>9264</v>
      </c>
      <c r="M487" s="130">
        <v>5033</v>
      </c>
      <c r="N487" s="130">
        <v>4183</v>
      </c>
    </row>
    <row r="488" spans="1:14" x14ac:dyDescent="0.2">
      <c r="A488" s="318" t="s">
        <v>114</v>
      </c>
      <c r="B488" s="282">
        <f>B487/B485</f>
        <v>0.19039465799161032</v>
      </c>
      <c r="C488" s="335">
        <f t="shared" ref="C488" si="500">C487/C485</f>
        <v>0.16617956031315656</v>
      </c>
      <c r="D488" s="118">
        <f t="shared" ref="D488" si="501">D487/D485</f>
        <v>0.1832786678440772</v>
      </c>
      <c r="E488" s="335">
        <f>E487/E485</f>
        <v>0.26359614884205046</v>
      </c>
      <c r="F488" s="335">
        <f t="shared" ref="F488" si="502">F487/F485</f>
        <v>0.20662304184017449</v>
      </c>
      <c r="G488" s="335">
        <f>G487/G485</f>
        <v>0.18419273554176141</v>
      </c>
      <c r="H488" s="335">
        <f t="shared" ref="H488:K488" si="503">H487/H485</f>
        <v>0.14999213465471134</v>
      </c>
      <c r="I488" s="335">
        <f t="shared" si="503"/>
        <v>0.10452053867496786</v>
      </c>
      <c r="J488" s="241">
        <f>J487/J485</f>
        <v>0.22513722206716905</v>
      </c>
      <c r="K488" s="85">
        <f t="shared" si="503"/>
        <v>0.12701026190840864</v>
      </c>
      <c r="L488" s="85">
        <f>L487/L485</f>
        <v>0.25424705656338337</v>
      </c>
      <c r="M488" s="85">
        <f>M487/M485</f>
        <v>0.13621109607577808</v>
      </c>
      <c r="N488" s="85">
        <f>N487/N485</f>
        <v>0.156140350877193</v>
      </c>
    </row>
    <row r="489" spans="1:14" x14ac:dyDescent="0.2">
      <c r="D489" s="103"/>
      <c r="E489"/>
    </row>
    <row r="490" spans="1:14" x14ac:dyDescent="0.2">
      <c r="A490" s="1" t="s">
        <v>123</v>
      </c>
      <c r="B490" s="184">
        <v>19283</v>
      </c>
      <c r="C490" s="174">
        <f>AVERAGE(E490:I490)</f>
        <v>24767</v>
      </c>
      <c r="D490" s="175">
        <f t="shared" ref="D490:D492" si="504">AVERAGE(J490:N490)</f>
        <v>41406.6</v>
      </c>
      <c r="E490" s="185">
        <v>16742</v>
      </c>
      <c r="F490" s="185">
        <v>24869</v>
      </c>
      <c r="G490" s="185">
        <v>25221</v>
      </c>
      <c r="H490" s="185">
        <v>17737</v>
      </c>
      <c r="I490" s="185">
        <v>39266</v>
      </c>
      <c r="J490" s="248">
        <v>40847</v>
      </c>
      <c r="K490" s="185">
        <v>28335</v>
      </c>
      <c r="L490" s="185">
        <v>51726</v>
      </c>
      <c r="M490" s="185">
        <v>51967</v>
      </c>
      <c r="N490" s="185">
        <v>34158</v>
      </c>
    </row>
    <row r="491" spans="1:14" x14ac:dyDescent="0.2">
      <c r="A491" s="320" t="s">
        <v>99</v>
      </c>
      <c r="B491" s="293">
        <v>14506</v>
      </c>
      <c r="C491" s="349">
        <f>AVERAGE(E491:I491)</f>
        <v>19406.599999999999</v>
      </c>
      <c r="D491" s="186">
        <f t="shared" si="504"/>
        <v>32354.400000000001</v>
      </c>
      <c r="E491" s="351">
        <v>10981</v>
      </c>
      <c r="F491" s="351">
        <v>19139</v>
      </c>
      <c r="G491" s="351">
        <v>19263</v>
      </c>
      <c r="H491" s="351">
        <v>13664</v>
      </c>
      <c r="I491" s="351">
        <v>33986</v>
      </c>
      <c r="J491" s="249">
        <v>32136</v>
      </c>
      <c r="K491" s="187">
        <v>24342</v>
      </c>
      <c r="L491" s="187">
        <v>36725</v>
      </c>
      <c r="M491" s="187">
        <v>42074</v>
      </c>
      <c r="N491" s="187">
        <v>26495</v>
      </c>
    </row>
    <row r="492" spans="1:14" x14ac:dyDescent="0.2">
      <c r="A492" s="3" t="s">
        <v>100</v>
      </c>
      <c r="B492" s="184">
        <v>4777</v>
      </c>
      <c r="C492" s="174">
        <f t="shared" ref="C492" si="505">AVERAGE(E492:I492)</f>
        <v>5360.4</v>
      </c>
      <c r="D492" s="175">
        <f t="shared" si="504"/>
        <v>9052.2000000000007</v>
      </c>
      <c r="E492" s="185">
        <v>5761</v>
      </c>
      <c r="F492" s="185">
        <v>5730</v>
      </c>
      <c r="G492" s="185">
        <v>5958</v>
      </c>
      <c r="H492" s="185">
        <v>4073</v>
      </c>
      <c r="I492" s="185">
        <v>5280</v>
      </c>
      <c r="J492" s="248">
        <v>8711</v>
      </c>
      <c r="K492" s="185">
        <v>3993</v>
      </c>
      <c r="L492" s="185">
        <v>15001</v>
      </c>
      <c r="M492" s="185">
        <v>9893</v>
      </c>
      <c r="N492" s="185">
        <v>7663</v>
      </c>
    </row>
    <row r="493" spans="1:14" x14ac:dyDescent="0.2">
      <c r="A493" s="366" t="s">
        <v>124</v>
      </c>
      <c r="B493" s="282">
        <f>B492/B490</f>
        <v>0.24773116216356375</v>
      </c>
      <c r="C493" s="335">
        <f t="shared" ref="C493" si="506">C492/C490</f>
        <v>0.21643315702345861</v>
      </c>
      <c r="D493" s="118">
        <f t="shared" ref="D493" si="507">D492/D490</f>
        <v>0.21861732187622265</v>
      </c>
      <c r="E493" s="335">
        <f>E492/E490</f>
        <v>0.34410464699557997</v>
      </c>
      <c r="F493" s="335">
        <f t="shared" ref="F493" si="508">F492/F490</f>
        <v>0.23040733443242592</v>
      </c>
      <c r="G493" s="335">
        <f>G492/G490</f>
        <v>0.23623171166884738</v>
      </c>
      <c r="H493" s="335">
        <f t="shared" ref="H493:K493" si="509">H492/H490</f>
        <v>0.22963297062637425</v>
      </c>
      <c r="I493" s="341">
        <f t="shared" si="509"/>
        <v>0.13446747822543675</v>
      </c>
      <c r="J493" s="85">
        <f>J492/J490</f>
        <v>0.21325923568438318</v>
      </c>
      <c r="K493" s="85">
        <f t="shared" si="509"/>
        <v>0.1409211222869243</v>
      </c>
      <c r="L493" s="85">
        <f>L492/L490</f>
        <v>0.29000889301318483</v>
      </c>
      <c r="M493" s="85">
        <f>M492/M490</f>
        <v>0.19037081224623317</v>
      </c>
      <c r="N493" s="85">
        <f>N492/N490</f>
        <v>0.22433983254288892</v>
      </c>
    </row>
    <row r="494" spans="1:14" x14ac:dyDescent="0.2">
      <c r="B494"/>
      <c r="E494"/>
      <c r="J494"/>
    </row>
    <row r="495" spans="1:14" ht="15.5" x14ac:dyDescent="0.35">
      <c r="A495" s="69" t="s">
        <v>103</v>
      </c>
      <c r="B495"/>
      <c r="E495"/>
      <c r="J495"/>
    </row>
    <row r="496" spans="1:14" ht="35.25" customHeight="1" x14ac:dyDescent="0.2">
      <c r="A496" s="377" t="s">
        <v>390</v>
      </c>
      <c r="B496" s="376"/>
      <c r="C496" s="376"/>
      <c r="D496" s="376"/>
      <c r="E496" s="376"/>
      <c r="F496" s="376"/>
      <c r="G496" s="376"/>
      <c r="H496" s="376"/>
      <c r="I496" s="376"/>
      <c r="J496" s="376"/>
      <c r="K496" s="376"/>
      <c r="L496" s="376"/>
      <c r="M496" s="376"/>
      <c r="N496" s="376"/>
    </row>
    <row r="497" spans="1:14" ht="12.75" customHeight="1" x14ac:dyDescent="0.2">
      <c r="A497" s="103"/>
      <c r="B497" s="103"/>
      <c r="D497" s="103"/>
      <c r="E497"/>
      <c r="I497" s="103"/>
      <c r="J497"/>
    </row>
    <row r="498" spans="1:14" x14ac:dyDescent="0.2">
      <c r="A498" t="s">
        <v>125</v>
      </c>
      <c r="B498" s="94"/>
      <c r="D498" s="103"/>
      <c r="E498"/>
    </row>
    <row r="499" spans="1:14" x14ac:dyDescent="0.2">
      <c r="A499" s="1" t="s">
        <v>127</v>
      </c>
      <c r="B499" s="188">
        <v>7529</v>
      </c>
      <c r="C499" s="155">
        <f t="shared" ref="C499:C502" si="510">AVERAGE(E499:I499)</f>
        <v>8773.2000000000007</v>
      </c>
      <c r="D499" s="156">
        <f t="shared" ref="D499:D502" si="511">AVERAGE(J499:N499)</f>
        <v>8757.2000000000007</v>
      </c>
      <c r="E499" s="189">
        <v>12872</v>
      </c>
      <c r="F499" s="189">
        <v>9114</v>
      </c>
      <c r="G499" s="189">
        <v>8856</v>
      </c>
      <c r="H499" s="189">
        <v>6758</v>
      </c>
      <c r="I499" s="189">
        <v>6266</v>
      </c>
      <c r="J499" s="250">
        <v>7344</v>
      </c>
      <c r="K499" s="189">
        <v>12260</v>
      </c>
      <c r="L499" s="189">
        <v>11685</v>
      </c>
      <c r="M499" s="189">
        <v>8685</v>
      </c>
      <c r="N499" s="189">
        <v>3812</v>
      </c>
    </row>
    <row r="500" spans="1:14" x14ac:dyDescent="0.2">
      <c r="A500" s="318" t="s">
        <v>128</v>
      </c>
      <c r="B500" s="294">
        <v>2155</v>
      </c>
      <c r="C500" s="330">
        <f t="shared" si="510"/>
        <v>1801.2</v>
      </c>
      <c r="D500" s="157">
        <f t="shared" si="511"/>
        <v>1966.6</v>
      </c>
      <c r="E500" s="352">
        <v>110</v>
      </c>
      <c r="F500" s="352">
        <v>2004</v>
      </c>
      <c r="G500" s="352">
        <v>1872</v>
      </c>
      <c r="H500" s="352">
        <v>1960</v>
      </c>
      <c r="I500" s="352">
        <v>3060</v>
      </c>
      <c r="J500" s="251">
        <v>1320</v>
      </c>
      <c r="K500" s="190">
        <v>2376</v>
      </c>
      <c r="L500" s="190">
        <v>1678</v>
      </c>
      <c r="M500" s="190">
        <v>1032</v>
      </c>
      <c r="N500" s="190">
        <v>3427</v>
      </c>
    </row>
    <row r="501" spans="1:14" x14ac:dyDescent="0.2">
      <c r="A501" s="1" t="s">
        <v>129</v>
      </c>
      <c r="B501" s="188">
        <v>17714</v>
      </c>
      <c r="C501" s="155">
        <f t="shared" si="510"/>
        <v>19894.2</v>
      </c>
      <c r="D501" s="156">
        <f t="shared" si="511"/>
        <v>27053.4</v>
      </c>
      <c r="E501" s="189">
        <v>18392</v>
      </c>
      <c r="F501" s="189">
        <v>27132</v>
      </c>
      <c r="G501" s="189">
        <v>13512</v>
      </c>
      <c r="H501" s="189">
        <v>21246</v>
      </c>
      <c r="I501" s="189">
        <v>19189</v>
      </c>
      <c r="J501" s="250">
        <v>23520</v>
      </c>
      <c r="K501" s="189">
        <v>44148</v>
      </c>
      <c r="L501" s="189">
        <v>27019</v>
      </c>
      <c r="M501" s="189">
        <v>21515</v>
      </c>
      <c r="N501" s="189">
        <v>19065</v>
      </c>
    </row>
    <row r="502" spans="1:14" x14ac:dyDescent="0.2">
      <c r="A502" s="318" t="s">
        <v>130</v>
      </c>
      <c r="B502" s="294">
        <v>2155</v>
      </c>
      <c r="C502" s="330">
        <f t="shared" si="510"/>
        <v>1801.2</v>
      </c>
      <c r="D502" s="157">
        <f t="shared" si="511"/>
        <v>1966.6</v>
      </c>
      <c r="E502" s="352">
        <v>110</v>
      </c>
      <c r="F502" s="352">
        <v>2004</v>
      </c>
      <c r="G502" s="352">
        <v>1872</v>
      </c>
      <c r="H502" s="352">
        <v>1960</v>
      </c>
      <c r="I502" s="352">
        <v>3060</v>
      </c>
      <c r="J502" s="251">
        <v>1320</v>
      </c>
      <c r="K502" s="190">
        <v>2376</v>
      </c>
      <c r="L502" s="190">
        <v>1678</v>
      </c>
      <c r="M502" s="190">
        <v>1032</v>
      </c>
      <c r="N502" s="190">
        <v>3427</v>
      </c>
    </row>
    <row r="503" spans="1:14" x14ac:dyDescent="0.2">
      <c r="A503" t="s">
        <v>126</v>
      </c>
      <c r="B503" s="95"/>
      <c r="C503" s="73"/>
      <c r="D503" s="105"/>
      <c r="E503" s="73"/>
      <c r="F503" s="73"/>
      <c r="G503" s="73"/>
      <c r="H503" s="73"/>
      <c r="I503" s="73"/>
      <c r="J503" s="83"/>
      <c r="K503" s="73"/>
      <c r="L503" s="73"/>
      <c r="M503" s="73"/>
      <c r="N503" s="73"/>
    </row>
    <row r="504" spans="1:14" x14ac:dyDescent="0.2">
      <c r="A504" s="1" t="s">
        <v>127</v>
      </c>
      <c r="B504" s="188">
        <v>6099</v>
      </c>
      <c r="C504" s="155">
        <f t="shared" ref="C504:C507" si="512">AVERAGE(E504:I504)</f>
        <v>10201.799999999999</v>
      </c>
      <c r="D504" s="156">
        <f t="shared" ref="D504:D507" si="513">AVERAGE(J504:N504)</f>
        <v>9391.7999999999993</v>
      </c>
      <c r="E504" s="189">
        <v>11128</v>
      </c>
      <c r="F504" s="189">
        <v>15741</v>
      </c>
      <c r="G504" s="189">
        <v>9954</v>
      </c>
      <c r="H504" s="189">
        <v>6545</v>
      </c>
      <c r="I504" s="189">
        <v>7641</v>
      </c>
      <c r="J504" s="250">
        <v>7344</v>
      </c>
      <c r="K504" s="189">
        <v>12762</v>
      </c>
      <c r="L504" s="189">
        <v>13224</v>
      </c>
      <c r="M504" s="189">
        <v>9019</v>
      </c>
      <c r="N504" s="189">
        <v>4610</v>
      </c>
    </row>
    <row r="505" spans="1:14" x14ac:dyDescent="0.2">
      <c r="A505" s="318" t="s">
        <v>128</v>
      </c>
      <c r="B505" s="294">
        <v>1887</v>
      </c>
      <c r="C505" s="330">
        <f t="shared" si="512"/>
        <v>1616.4</v>
      </c>
      <c r="D505" s="157">
        <f t="shared" si="513"/>
        <v>1921.4</v>
      </c>
      <c r="E505" s="352">
        <v>169</v>
      </c>
      <c r="F505" s="352">
        <v>2004</v>
      </c>
      <c r="G505" s="352">
        <v>1674</v>
      </c>
      <c r="H505" s="352">
        <v>1760</v>
      </c>
      <c r="I505" s="352">
        <v>2475</v>
      </c>
      <c r="J505" s="251">
        <v>1320</v>
      </c>
      <c r="K505" s="190">
        <v>2150</v>
      </c>
      <c r="L505" s="190">
        <v>1678</v>
      </c>
      <c r="M505" s="190">
        <v>1032</v>
      </c>
      <c r="N505" s="190">
        <v>3427</v>
      </c>
    </row>
    <row r="506" spans="1:14" x14ac:dyDescent="0.2">
      <c r="A506" s="1" t="s">
        <v>129</v>
      </c>
      <c r="B506" s="188">
        <v>14986</v>
      </c>
      <c r="C506" s="155">
        <f t="shared" si="512"/>
        <v>19683.8</v>
      </c>
      <c r="D506" s="156">
        <f t="shared" si="513"/>
        <v>22900</v>
      </c>
      <c r="E506" s="189">
        <v>20938</v>
      </c>
      <c r="F506" s="189">
        <v>21330</v>
      </c>
      <c r="G506" s="189">
        <v>14166</v>
      </c>
      <c r="H506" s="189">
        <v>15740</v>
      </c>
      <c r="I506" s="189">
        <v>26245</v>
      </c>
      <c r="J506" s="250">
        <v>23796</v>
      </c>
      <c r="K506" s="189">
        <v>27864</v>
      </c>
      <c r="L506" s="189">
        <v>24996</v>
      </c>
      <c r="M506" s="189">
        <v>18199</v>
      </c>
      <c r="N506" s="189">
        <v>19645</v>
      </c>
    </row>
    <row r="507" spans="1:14" x14ac:dyDescent="0.2">
      <c r="A507" s="318" t="s">
        <v>130</v>
      </c>
      <c r="B507" s="294">
        <v>1887</v>
      </c>
      <c r="C507" s="330">
        <f t="shared" si="512"/>
        <v>1616.4</v>
      </c>
      <c r="D507" s="157">
        <f t="shared" si="513"/>
        <v>1921.4</v>
      </c>
      <c r="E507" s="352">
        <v>169</v>
      </c>
      <c r="F507" s="352">
        <v>2004</v>
      </c>
      <c r="G507" s="352">
        <v>1674</v>
      </c>
      <c r="H507" s="352">
        <v>1760</v>
      </c>
      <c r="I507" s="352">
        <v>2475</v>
      </c>
      <c r="J507" s="251">
        <v>1320</v>
      </c>
      <c r="K507" s="190">
        <v>2150</v>
      </c>
      <c r="L507" s="190">
        <v>1678</v>
      </c>
      <c r="M507" s="190">
        <v>1032</v>
      </c>
      <c r="N507" s="190">
        <v>3427</v>
      </c>
    </row>
    <row r="508" spans="1:14" x14ac:dyDescent="0.2">
      <c r="A508" s="1"/>
      <c r="B508" s="95"/>
      <c r="C508" s="73"/>
      <c r="D508" s="105"/>
      <c r="E508" s="73"/>
      <c r="F508" s="73"/>
      <c r="G508" s="73"/>
      <c r="H508" s="73"/>
      <c r="I508" s="73"/>
      <c r="J508" s="83"/>
      <c r="K508" s="73"/>
      <c r="L508" s="73"/>
      <c r="M508" s="73"/>
      <c r="N508" s="73"/>
    </row>
    <row r="509" spans="1:14" x14ac:dyDescent="0.2">
      <c r="A509" s="1" t="s">
        <v>111</v>
      </c>
      <c r="B509" s="188">
        <v>12420</v>
      </c>
      <c r="C509" s="155">
        <f t="shared" ref="C509" si="514">AVERAGE(E509:I509)</f>
        <v>13443.2</v>
      </c>
      <c r="D509" s="156">
        <f t="shared" ref="D509" si="515">AVERAGE(J509:N509)</f>
        <v>14678.2</v>
      </c>
      <c r="E509" s="189">
        <v>15104</v>
      </c>
      <c r="F509" s="189">
        <v>13728</v>
      </c>
      <c r="G509" s="189">
        <v>11342</v>
      </c>
      <c r="H509" s="189">
        <v>12130</v>
      </c>
      <c r="I509" s="189">
        <v>14912</v>
      </c>
      <c r="J509" s="250">
        <v>13392</v>
      </c>
      <c r="K509" s="189">
        <v>20691</v>
      </c>
      <c r="L509" s="189">
        <v>13564</v>
      </c>
      <c r="M509" s="189">
        <v>11286</v>
      </c>
      <c r="N509" s="189">
        <v>14458</v>
      </c>
    </row>
    <row r="510" spans="1:14" x14ac:dyDescent="0.2">
      <c r="D510" s="103"/>
      <c r="E510"/>
    </row>
    <row r="511" spans="1:14" x14ac:dyDescent="0.2">
      <c r="A511" s="1" t="s">
        <v>112</v>
      </c>
      <c r="B511" s="144">
        <v>12856</v>
      </c>
      <c r="C511" s="174">
        <f t="shared" ref="C511:C513" si="516">AVERAGE(E511:I511)</f>
        <v>16872.599999999999</v>
      </c>
      <c r="D511" s="175">
        <f t="shared" ref="D511:D513" si="517">AVERAGE(J511:N511)</f>
        <v>28951</v>
      </c>
      <c r="E511" s="135">
        <v>9463</v>
      </c>
      <c r="F511" s="135">
        <v>15960</v>
      </c>
      <c r="G511" s="135">
        <v>16771</v>
      </c>
      <c r="H511" s="135">
        <v>11859</v>
      </c>
      <c r="I511" s="135">
        <v>30310</v>
      </c>
      <c r="J511" s="239">
        <v>27612</v>
      </c>
      <c r="K511" s="135">
        <v>22646</v>
      </c>
      <c r="L511" s="135">
        <v>32570</v>
      </c>
      <c r="M511" s="135">
        <v>37946</v>
      </c>
      <c r="N511" s="135">
        <v>23981</v>
      </c>
    </row>
    <row r="512" spans="1:14" x14ac:dyDescent="0.2">
      <c r="A512" s="318" t="s">
        <v>134</v>
      </c>
      <c r="B512" s="281">
        <v>1723</v>
      </c>
      <c r="C512" s="349">
        <f t="shared" si="516"/>
        <v>2487.4</v>
      </c>
      <c r="D512" s="186">
        <f t="shared" si="517"/>
        <v>5272</v>
      </c>
      <c r="E512" s="336">
        <v>1570</v>
      </c>
      <c r="F512" s="336">
        <v>1444</v>
      </c>
      <c r="G512" s="336">
        <v>2535</v>
      </c>
      <c r="H512" s="336">
        <v>2016</v>
      </c>
      <c r="I512" s="336">
        <v>4872</v>
      </c>
      <c r="J512" s="240">
        <v>4418</v>
      </c>
      <c r="K512" s="136">
        <v>5486</v>
      </c>
      <c r="L512" s="136">
        <v>6821</v>
      </c>
      <c r="M512" s="136">
        <v>5214</v>
      </c>
      <c r="N512" s="136">
        <v>4421</v>
      </c>
    </row>
    <row r="513" spans="1:14" x14ac:dyDescent="0.2">
      <c r="A513" s="1" t="s">
        <v>113</v>
      </c>
      <c r="B513" s="177">
        <v>13</v>
      </c>
      <c r="C513" s="178">
        <f t="shared" si="516"/>
        <v>14.8</v>
      </c>
      <c r="D513" s="179">
        <f t="shared" si="517"/>
        <v>18.600000000000001</v>
      </c>
      <c r="E513" s="128">
        <v>17</v>
      </c>
      <c r="F513" s="128">
        <v>9</v>
      </c>
      <c r="G513" s="128">
        <v>15</v>
      </c>
      <c r="H513" s="128">
        <v>17</v>
      </c>
      <c r="I513" s="128">
        <v>16</v>
      </c>
      <c r="J513" s="246">
        <v>16</v>
      </c>
      <c r="K513" s="128">
        <v>24</v>
      </c>
      <c r="L513" s="128">
        <v>21</v>
      </c>
      <c r="M513" s="128">
        <v>14</v>
      </c>
      <c r="N513" s="128">
        <v>18</v>
      </c>
    </row>
    <row r="514" spans="1:14" x14ac:dyDescent="0.2">
      <c r="D514" s="103"/>
      <c r="E514"/>
    </row>
    <row r="515" spans="1:14" x14ac:dyDescent="0.2">
      <c r="A515" s="1" t="s">
        <v>133</v>
      </c>
      <c r="B515" s="144">
        <v>1294</v>
      </c>
      <c r="C515" s="181">
        <f t="shared" ref="C515:C518" si="518">AVERAGE(E515:I515)</f>
        <v>2281.4</v>
      </c>
      <c r="D515" s="182">
        <f t="shared" ref="D515:D518" si="519">AVERAGE(J515:N515)</f>
        <v>4843</v>
      </c>
      <c r="E515" s="135">
        <v>1375</v>
      </c>
      <c r="F515" s="135">
        <v>1166</v>
      </c>
      <c r="G515" s="135">
        <v>2212</v>
      </c>
      <c r="H515" s="135">
        <v>1861</v>
      </c>
      <c r="I515" s="135">
        <v>4793</v>
      </c>
      <c r="J515" s="239">
        <v>4004</v>
      </c>
      <c r="K515" s="135">
        <v>5158</v>
      </c>
      <c r="L515" s="135">
        <v>6198</v>
      </c>
      <c r="M515" s="135">
        <v>4886</v>
      </c>
      <c r="N515" s="135">
        <v>3969</v>
      </c>
    </row>
    <row r="516" spans="1:14" x14ac:dyDescent="0.2">
      <c r="A516" s="318" t="s">
        <v>132</v>
      </c>
      <c r="B516" s="290">
        <v>75</v>
      </c>
      <c r="C516" s="350">
        <f t="shared" si="518"/>
        <v>89.2</v>
      </c>
      <c r="D516" s="191">
        <f t="shared" si="519"/>
        <v>92</v>
      </c>
      <c r="E516" s="346">
        <v>88</v>
      </c>
      <c r="F516" s="346">
        <v>81</v>
      </c>
      <c r="G516" s="346">
        <v>87</v>
      </c>
      <c r="H516" s="346">
        <v>92</v>
      </c>
      <c r="I516" s="346">
        <v>98</v>
      </c>
      <c r="J516" s="245">
        <v>91</v>
      </c>
      <c r="K516" s="139">
        <v>94</v>
      </c>
      <c r="L516" s="139">
        <v>91</v>
      </c>
      <c r="M516" s="139">
        <v>94</v>
      </c>
      <c r="N516" s="139">
        <v>90</v>
      </c>
    </row>
    <row r="517" spans="1:14" x14ac:dyDescent="0.2">
      <c r="A517" s="1" t="s">
        <v>135</v>
      </c>
      <c r="B517" s="144">
        <v>429</v>
      </c>
      <c r="C517" s="181">
        <f t="shared" si="518"/>
        <v>206</v>
      </c>
      <c r="D517" s="182">
        <f t="shared" si="519"/>
        <v>429</v>
      </c>
      <c r="E517" s="135">
        <v>195</v>
      </c>
      <c r="F517" s="135">
        <v>278</v>
      </c>
      <c r="G517" s="135">
        <v>323</v>
      </c>
      <c r="H517" s="135">
        <v>155</v>
      </c>
      <c r="I517" s="135">
        <v>79</v>
      </c>
      <c r="J517" s="239">
        <v>414</v>
      </c>
      <c r="K517" s="135">
        <v>328</v>
      </c>
      <c r="L517" s="135">
        <v>623</v>
      </c>
      <c r="M517" s="135">
        <v>328</v>
      </c>
      <c r="N517" s="135">
        <v>452</v>
      </c>
    </row>
    <row r="518" spans="1:14" x14ac:dyDescent="0.2">
      <c r="A518" s="318" t="s">
        <v>136</v>
      </c>
      <c r="B518" s="290">
        <v>25</v>
      </c>
      <c r="C518" s="350">
        <f t="shared" si="518"/>
        <v>10.8</v>
      </c>
      <c r="D518" s="191">
        <f t="shared" si="519"/>
        <v>8</v>
      </c>
      <c r="E518" s="346">
        <v>12</v>
      </c>
      <c r="F518" s="346">
        <v>19</v>
      </c>
      <c r="G518" s="346">
        <v>13</v>
      </c>
      <c r="H518" s="346">
        <v>8</v>
      </c>
      <c r="I518" s="346">
        <v>2</v>
      </c>
      <c r="J518" s="245">
        <v>9</v>
      </c>
      <c r="K518" s="139">
        <v>6</v>
      </c>
      <c r="L518" s="139">
        <v>9</v>
      </c>
      <c r="M518" s="139">
        <v>6</v>
      </c>
      <c r="N518" s="139">
        <v>10</v>
      </c>
    </row>
    <row r="519" spans="1:14" x14ac:dyDescent="0.2">
      <c r="D519" s="103"/>
      <c r="E519"/>
    </row>
    <row r="520" spans="1:14" x14ac:dyDescent="0.2">
      <c r="A520" s="1" t="s">
        <v>137</v>
      </c>
      <c r="B520" s="146">
        <v>7537</v>
      </c>
      <c r="C520" s="126">
        <f t="shared" ref="C520" si="520">AVERAGE(E520:I520)</f>
        <v>9444.4</v>
      </c>
      <c r="D520" s="125">
        <f t="shared" ref="D520" si="521">AVERAGE(J520:N520)</f>
        <v>11448.8</v>
      </c>
      <c r="E520" s="133">
        <v>9231</v>
      </c>
      <c r="F520" s="133">
        <v>10442</v>
      </c>
      <c r="G520" s="133">
        <v>8459</v>
      </c>
      <c r="H520" s="133">
        <v>10227</v>
      </c>
      <c r="I520" s="133">
        <v>8863</v>
      </c>
      <c r="J520" s="233">
        <v>9391</v>
      </c>
      <c r="K520" s="133">
        <v>21726</v>
      </c>
      <c r="L520" s="133">
        <v>7878</v>
      </c>
      <c r="M520" s="133">
        <v>9638</v>
      </c>
      <c r="N520" s="133">
        <v>8611</v>
      </c>
    </row>
    <row r="521" spans="1:14" x14ac:dyDescent="0.2">
      <c r="D521" s="103"/>
      <c r="E521"/>
    </row>
    <row r="522" spans="1:14" x14ac:dyDescent="0.2">
      <c r="A522" s="1" t="s">
        <v>183</v>
      </c>
      <c r="B522" s="144">
        <v>3927</v>
      </c>
      <c r="C522" s="181">
        <f t="shared" ref="C522:C527" si="522">AVERAGE(E522:I522)</f>
        <v>6971.6</v>
      </c>
      <c r="D522" s="182">
        <f t="shared" ref="D522:D527" si="523">AVERAGE(J522:N522)</f>
        <v>10940.2</v>
      </c>
      <c r="E522" s="135">
        <v>3833</v>
      </c>
      <c r="F522" s="135">
        <v>6648</v>
      </c>
      <c r="G522" s="135">
        <v>6913</v>
      </c>
      <c r="H522" s="135">
        <v>4109</v>
      </c>
      <c r="I522" s="135">
        <v>13355</v>
      </c>
      <c r="J522" s="239">
        <v>14014</v>
      </c>
      <c r="K522" s="135">
        <v>10633</v>
      </c>
      <c r="L522" s="135">
        <v>6110</v>
      </c>
      <c r="M522" s="135">
        <v>15806</v>
      </c>
      <c r="N522" s="135">
        <v>8138</v>
      </c>
    </row>
    <row r="523" spans="1:14" x14ac:dyDescent="0.2">
      <c r="A523" s="318" t="s">
        <v>138</v>
      </c>
      <c r="B523" s="290">
        <v>31</v>
      </c>
      <c r="C523" s="350">
        <f t="shared" si="522"/>
        <v>40.6</v>
      </c>
      <c r="D523" s="191">
        <f t="shared" si="523"/>
        <v>38.6</v>
      </c>
      <c r="E523" s="346">
        <v>41</v>
      </c>
      <c r="F523" s="346">
        <v>42</v>
      </c>
      <c r="G523" s="346">
        <v>41</v>
      </c>
      <c r="H523" s="346">
        <v>35</v>
      </c>
      <c r="I523" s="346">
        <v>44</v>
      </c>
      <c r="J523" s="245">
        <v>51</v>
      </c>
      <c r="K523" s="139">
        <v>47</v>
      </c>
      <c r="L523" s="139">
        <v>19</v>
      </c>
      <c r="M523" s="139">
        <v>42</v>
      </c>
      <c r="N523" s="139">
        <v>34</v>
      </c>
    </row>
    <row r="524" spans="1:14" x14ac:dyDescent="0.2">
      <c r="A524" s="1" t="s">
        <v>204</v>
      </c>
      <c r="B524" s="146">
        <v>5352</v>
      </c>
      <c r="C524" s="126">
        <f t="shared" si="522"/>
        <v>5668</v>
      </c>
      <c r="D524" s="125">
        <f t="shared" si="523"/>
        <v>5667.6</v>
      </c>
      <c r="E524" s="133">
        <v>5719</v>
      </c>
      <c r="F524" s="133">
        <v>5092</v>
      </c>
      <c r="G524" s="133">
        <v>6619</v>
      </c>
      <c r="H524" s="133">
        <v>5634</v>
      </c>
      <c r="I524" s="133">
        <v>5276</v>
      </c>
      <c r="J524" s="233">
        <v>5226</v>
      </c>
      <c r="K524" s="133">
        <v>6120</v>
      </c>
      <c r="L524" s="133">
        <v>5624</v>
      </c>
      <c r="M524" s="133">
        <v>5625</v>
      </c>
      <c r="N524" s="133">
        <v>5743</v>
      </c>
    </row>
    <row r="525" spans="1:14" x14ac:dyDescent="0.2">
      <c r="A525" s="318" t="s">
        <v>139</v>
      </c>
      <c r="B525" s="281">
        <v>4078</v>
      </c>
      <c r="C525" s="345">
        <f t="shared" si="522"/>
        <v>6705.6</v>
      </c>
      <c r="D525" s="180">
        <f t="shared" si="523"/>
        <v>10356.200000000001</v>
      </c>
      <c r="E525" s="336">
        <v>6974</v>
      </c>
      <c r="F525" s="336">
        <v>5151</v>
      </c>
      <c r="G525" s="336">
        <v>6355</v>
      </c>
      <c r="H525" s="336">
        <v>3118</v>
      </c>
      <c r="I525" s="336">
        <v>11930</v>
      </c>
      <c r="J525" s="245">
        <v>11173</v>
      </c>
      <c r="K525" s="139">
        <v>7028</v>
      </c>
      <c r="L525" s="139">
        <v>12154</v>
      </c>
      <c r="M525" s="139">
        <v>12021</v>
      </c>
      <c r="N525" s="139">
        <v>9405</v>
      </c>
    </row>
    <row r="526" spans="1:14" x14ac:dyDescent="0.2">
      <c r="A526" s="1" t="s">
        <v>140</v>
      </c>
      <c r="B526" s="177">
        <v>32</v>
      </c>
      <c r="C526" s="192">
        <f t="shared" si="522"/>
        <v>41.8</v>
      </c>
      <c r="D526" s="193">
        <f t="shared" si="523"/>
        <v>35.799999999999997</v>
      </c>
      <c r="E526" s="128">
        <v>74</v>
      </c>
      <c r="F526" s="128">
        <v>32</v>
      </c>
      <c r="G526" s="128">
        <v>38</v>
      </c>
      <c r="H526" s="128">
        <v>26</v>
      </c>
      <c r="I526" s="128">
        <v>39</v>
      </c>
      <c r="J526" s="246">
        <v>40</v>
      </c>
      <c r="K526" s="128">
        <v>31</v>
      </c>
      <c r="L526" s="128">
        <v>37</v>
      </c>
      <c r="M526" s="128">
        <v>32</v>
      </c>
      <c r="N526" s="128">
        <v>39</v>
      </c>
    </row>
    <row r="527" spans="1:14" x14ac:dyDescent="0.2">
      <c r="A527" s="318" t="s">
        <v>141</v>
      </c>
      <c r="B527" s="278">
        <v>7507</v>
      </c>
      <c r="C527" s="331">
        <f t="shared" si="522"/>
        <v>6800.8</v>
      </c>
      <c r="D527" s="153">
        <f t="shared" si="523"/>
        <v>6146.2</v>
      </c>
      <c r="E527" s="326">
        <v>7565</v>
      </c>
      <c r="F527" s="326">
        <v>7166</v>
      </c>
      <c r="G527" s="326">
        <v>6705</v>
      </c>
      <c r="H527" s="326">
        <v>6041</v>
      </c>
      <c r="I527" s="326">
        <v>6527</v>
      </c>
      <c r="J527" s="235">
        <v>6088</v>
      </c>
      <c r="K527" s="134">
        <v>5429</v>
      </c>
      <c r="L527" s="134">
        <v>6428</v>
      </c>
      <c r="M527" s="134">
        <v>6427</v>
      </c>
      <c r="N527" s="134">
        <v>6359</v>
      </c>
    </row>
    <row r="528" spans="1:14" x14ac:dyDescent="0.2">
      <c r="B528"/>
      <c r="E528"/>
      <c r="J528"/>
    </row>
    <row r="529" spans="1:14" ht="15.5" x14ac:dyDescent="0.35">
      <c r="A529" s="69" t="s">
        <v>105</v>
      </c>
      <c r="B529"/>
      <c r="E529"/>
      <c r="J529"/>
    </row>
    <row r="530" spans="1:14" ht="18.75" customHeight="1" x14ac:dyDescent="0.2">
      <c r="A530" s="377" t="s">
        <v>388</v>
      </c>
      <c r="B530" s="376"/>
      <c r="C530" s="376"/>
      <c r="D530" s="376"/>
      <c r="E530" s="376"/>
      <c r="F530" s="376"/>
      <c r="G530" s="376"/>
      <c r="H530" s="376"/>
      <c r="I530" s="376"/>
      <c r="J530" s="376"/>
      <c r="K530" s="376"/>
      <c r="L530" s="376"/>
      <c r="M530" s="376"/>
      <c r="N530" s="376"/>
    </row>
    <row r="531" spans="1:14" x14ac:dyDescent="0.2">
      <c r="A531" s="34" t="s">
        <v>145</v>
      </c>
      <c r="B531" s="148"/>
      <c r="C531" s="34"/>
      <c r="D531" s="194"/>
      <c r="E531"/>
    </row>
    <row r="532" spans="1:14" x14ac:dyDescent="0.2">
      <c r="A532" s="149" t="s">
        <v>144</v>
      </c>
      <c r="B532" s="87">
        <v>19283</v>
      </c>
      <c r="C532" s="174">
        <f t="shared" ref="C532:C534" si="524">AVERAGE(E532:I532)</f>
        <v>24767</v>
      </c>
      <c r="D532" s="175">
        <f t="shared" ref="D532:D534" si="525">AVERAGE(J532:N532)</f>
        <v>41406.6</v>
      </c>
      <c r="E532" s="196">
        <v>16742</v>
      </c>
      <c r="F532" s="196">
        <v>24869</v>
      </c>
      <c r="G532" s="196">
        <v>25221</v>
      </c>
      <c r="H532" s="196">
        <v>17737</v>
      </c>
      <c r="I532" s="196">
        <v>39266</v>
      </c>
      <c r="J532" s="252">
        <v>40847</v>
      </c>
      <c r="K532" s="196">
        <v>28335</v>
      </c>
      <c r="L532" s="196">
        <v>51726</v>
      </c>
      <c r="M532" s="196">
        <v>51967</v>
      </c>
      <c r="N532" s="196">
        <v>34158</v>
      </c>
    </row>
    <row r="533" spans="1:14" x14ac:dyDescent="0.2">
      <c r="A533" s="367" t="s">
        <v>142</v>
      </c>
      <c r="B533" s="295">
        <v>8270</v>
      </c>
      <c r="C533" s="345">
        <f t="shared" si="524"/>
        <v>10964.8</v>
      </c>
      <c r="D533" s="180">
        <f t="shared" si="525"/>
        <v>19015</v>
      </c>
      <c r="E533" s="353">
        <v>7755</v>
      </c>
      <c r="F533" s="353">
        <v>10386</v>
      </c>
      <c r="G533" s="353">
        <v>10214</v>
      </c>
      <c r="H533" s="353">
        <v>7695</v>
      </c>
      <c r="I533" s="353">
        <v>18774</v>
      </c>
      <c r="J533" s="253">
        <v>15923</v>
      </c>
      <c r="K533" s="197">
        <v>14249</v>
      </c>
      <c r="L533" s="197">
        <v>23457</v>
      </c>
      <c r="M533" s="197">
        <v>24888</v>
      </c>
      <c r="N533" s="197">
        <v>16558</v>
      </c>
    </row>
    <row r="534" spans="1:14" x14ac:dyDescent="0.2">
      <c r="A534" s="150" t="s">
        <v>143</v>
      </c>
      <c r="B534" s="198">
        <v>11013</v>
      </c>
      <c r="C534" s="181">
        <f t="shared" si="524"/>
        <v>13802.2</v>
      </c>
      <c r="D534" s="182">
        <f t="shared" si="525"/>
        <v>22391.599999999999</v>
      </c>
      <c r="E534" s="199">
        <v>8987</v>
      </c>
      <c r="F534" s="199">
        <v>14483</v>
      </c>
      <c r="G534" s="199">
        <v>15007</v>
      </c>
      <c r="H534" s="199">
        <v>10042</v>
      </c>
      <c r="I534" s="199">
        <v>20492</v>
      </c>
      <c r="J534" s="254">
        <v>24924</v>
      </c>
      <c r="K534" s="199">
        <v>14086</v>
      </c>
      <c r="L534" s="199">
        <v>28269</v>
      </c>
      <c r="M534" s="199">
        <v>27079</v>
      </c>
      <c r="N534" s="199">
        <v>17600</v>
      </c>
    </row>
    <row r="535" spans="1:14" x14ac:dyDescent="0.2">
      <c r="A535" s="318" t="s">
        <v>146</v>
      </c>
      <c r="B535" s="282">
        <f>B534/B532</f>
        <v>0.57112482497536687</v>
      </c>
      <c r="C535" s="335">
        <f t="shared" ref="C535:K535" si="526">C534/C532</f>
        <v>0.55728186700044413</v>
      </c>
      <c r="D535" s="118">
        <f t="shared" si="526"/>
        <v>0.54077369308274525</v>
      </c>
      <c r="E535" s="335">
        <f>E534/E532</f>
        <v>0.53679369250985542</v>
      </c>
      <c r="F535" s="335">
        <f t="shared" ref="F535" si="527">F534/F532</f>
        <v>0.5823716273271945</v>
      </c>
      <c r="G535" s="335">
        <f>G534/G532</f>
        <v>0.59502002299670909</v>
      </c>
      <c r="H535" s="335">
        <f t="shared" si="526"/>
        <v>0.5661611320967469</v>
      </c>
      <c r="I535" s="335">
        <f t="shared" si="526"/>
        <v>0.52187643253705496</v>
      </c>
      <c r="J535" s="241">
        <f>J534/J532</f>
        <v>0.61017945014321739</v>
      </c>
      <c r="K535" s="85">
        <f t="shared" si="526"/>
        <v>0.49712369860596434</v>
      </c>
      <c r="L535" s="85">
        <f>L534/L532</f>
        <v>0.54651432548428258</v>
      </c>
      <c r="M535" s="85">
        <f>M534/M532</f>
        <v>0.52108068581984723</v>
      </c>
      <c r="N535" s="85">
        <f>N534/N532</f>
        <v>0.51525264945254401</v>
      </c>
    </row>
    <row r="536" spans="1:14" x14ac:dyDescent="0.2">
      <c r="D536" s="103"/>
      <c r="E536"/>
    </row>
    <row r="537" spans="1:14" x14ac:dyDescent="0.2">
      <c r="A537" s="4" t="s">
        <v>147</v>
      </c>
      <c r="B537" s="94"/>
      <c r="D537" s="103"/>
      <c r="E537"/>
    </row>
    <row r="538" spans="1:14" x14ac:dyDescent="0.2">
      <c r="A538" s="1" t="s">
        <v>144</v>
      </c>
      <c r="B538" s="195">
        <v>19283</v>
      </c>
      <c r="C538" s="87">
        <f t="shared" ref="C538:C547" si="528">AVERAGE(E538:I538)</f>
        <v>24767</v>
      </c>
      <c r="D538" s="116">
        <f t="shared" ref="D538:D547" si="529">AVERAGE(J538:N538)</f>
        <v>41406.6</v>
      </c>
      <c r="E538" s="196">
        <v>16742</v>
      </c>
      <c r="F538" s="196">
        <v>24869</v>
      </c>
      <c r="G538" s="196">
        <v>25221</v>
      </c>
      <c r="H538" s="196">
        <v>17737</v>
      </c>
      <c r="I538" s="196">
        <v>39266</v>
      </c>
      <c r="J538" s="252">
        <v>40847</v>
      </c>
      <c r="K538" s="196">
        <v>28335</v>
      </c>
      <c r="L538" s="196">
        <v>51726</v>
      </c>
      <c r="M538" s="196">
        <v>51967</v>
      </c>
      <c r="N538" s="196">
        <v>34158</v>
      </c>
    </row>
    <row r="539" spans="1:14" x14ac:dyDescent="0.2">
      <c r="A539" s="320" t="s">
        <v>91</v>
      </c>
      <c r="B539" s="296">
        <v>109</v>
      </c>
      <c r="C539" s="345">
        <f t="shared" si="528"/>
        <v>70.599999999999994</v>
      </c>
      <c r="D539" s="180">
        <f t="shared" si="529"/>
        <v>52.8</v>
      </c>
      <c r="E539" s="354">
        <v>31</v>
      </c>
      <c r="F539" s="354">
        <v>165</v>
      </c>
      <c r="G539" s="354">
        <v>55</v>
      </c>
      <c r="H539" s="354">
        <v>56</v>
      </c>
      <c r="I539" s="354">
        <v>46</v>
      </c>
      <c r="J539" s="255">
        <v>28</v>
      </c>
      <c r="K539" s="200">
        <v>35</v>
      </c>
      <c r="L539" s="200">
        <v>57</v>
      </c>
      <c r="M539" s="200">
        <v>58</v>
      </c>
      <c r="N539" s="200">
        <v>86</v>
      </c>
    </row>
    <row r="540" spans="1:14" x14ac:dyDescent="0.2">
      <c r="A540" s="3" t="s">
        <v>92</v>
      </c>
      <c r="B540" s="201">
        <v>1141</v>
      </c>
      <c r="C540" s="181">
        <f t="shared" si="528"/>
        <v>1400</v>
      </c>
      <c r="D540" s="182">
        <f t="shared" si="529"/>
        <v>6380.8</v>
      </c>
      <c r="E540" s="202">
        <v>603</v>
      </c>
      <c r="F540" s="202">
        <v>2204</v>
      </c>
      <c r="G540" s="202">
        <v>1239</v>
      </c>
      <c r="H540" s="202">
        <v>823</v>
      </c>
      <c r="I540" s="202">
        <v>2131</v>
      </c>
      <c r="J540" s="256">
        <v>5734</v>
      </c>
      <c r="K540" s="202">
        <v>9163</v>
      </c>
      <c r="L540" s="202">
        <v>2915</v>
      </c>
      <c r="M540" s="202">
        <v>11023</v>
      </c>
      <c r="N540" s="202">
        <v>3069</v>
      </c>
    </row>
    <row r="541" spans="1:14" x14ac:dyDescent="0.2">
      <c r="A541" s="320" t="s">
        <v>93</v>
      </c>
      <c r="B541" s="296">
        <v>1020</v>
      </c>
      <c r="C541" s="345">
        <f t="shared" si="528"/>
        <v>3343.8</v>
      </c>
      <c r="D541" s="180">
        <f t="shared" si="529"/>
        <v>6685</v>
      </c>
      <c r="E541" s="354">
        <v>2505</v>
      </c>
      <c r="F541" s="354">
        <v>1145</v>
      </c>
      <c r="G541" s="354">
        <v>8752</v>
      </c>
      <c r="H541" s="354">
        <v>1272</v>
      </c>
      <c r="I541" s="354">
        <v>3045</v>
      </c>
      <c r="J541" s="255">
        <v>16091</v>
      </c>
      <c r="K541" s="200">
        <v>979</v>
      </c>
      <c r="L541" s="200">
        <v>4498</v>
      </c>
      <c r="M541" s="200">
        <v>5854</v>
      </c>
      <c r="N541" s="200">
        <v>6003</v>
      </c>
    </row>
    <row r="542" spans="1:14" x14ac:dyDescent="0.2">
      <c r="A542" s="3" t="s">
        <v>94</v>
      </c>
      <c r="B542" s="201">
        <v>2586</v>
      </c>
      <c r="C542" s="181">
        <f t="shared" si="528"/>
        <v>6797.8</v>
      </c>
      <c r="D542" s="182">
        <f t="shared" si="529"/>
        <v>8005</v>
      </c>
      <c r="E542" s="202">
        <v>1151</v>
      </c>
      <c r="F542" s="202">
        <v>4579</v>
      </c>
      <c r="G542" s="202">
        <v>2323</v>
      </c>
      <c r="H542" s="202">
        <v>2668</v>
      </c>
      <c r="I542" s="202">
        <v>23268</v>
      </c>
      <c r="J542" s="256">
        <v>5113</v>
      </c>
      <c r="K542" s="202">
        <v>10486</v>
      </c>
      <c r="L542" s="202">
        <v>2522</v>
      </c>
      <c r="M542" s="202">
        <v>17446</v>
      </c>
      <c r="N542" s="202">
        <v>4458</v>
      </c>
    </row>
    <row r="543" spans="1:14" x14ac:dyDescent="0.2">
      <c r="A543" s="320" t="s">
        <v>205</v>
      </c>
      <c r="B543" s="296">
        <v>20</v>
      </c>
      <c r="C543" s="345">
        <f t="shared" si="528"/>
        <v>50</v>
      </c>
      <c r="D543" s="180">
        <f t="shared" si="529"/>
        <v>34.200000000000003</v>
      </c>
      <c r="E543" s="354">
        <v>9</v>
      </c>
      <c r="F543" s="354">
        <v>135</v>
      </c>
      <c r="G543" s="354">
        <v>18</v>
      </c>
      <c r="H543" s="354">
        <v>18</v>
      </c>
      <c r="I543" s="354">
        <v>70</v>
      </c>
      <c r="J543" s="255">
        <v>21</v>
      </c>
      <c r="K543" s="200">
        <v>44</v>
      </c>
      <c r="L543" s="200">
        <v>40</v>
      </c>
      <c r="M543" s="200">
        <v>44</v>
      </c>
      <c r="N543" s="200">
        <v>22</v>
      </c>
    </row>
    <row r="544" spans="1:14" x14ac:dyDescent="0.2">
      <c r="A544" s="3" t="s">
        <v>95</v>
      </c>
      <c r="B544" s="201">
        <v>9622</v>
      </c>
      <c r="C544" s="181">
        <f t="shared" si="528"/>
        <v>9816.2000000000007</v>
      </c>
      <c r="D544" s="182">
        <f t="shared" si="529"/>
        <v>14121.2</v>
      </c>
      <c r="E544" s="202">
        <v>8475</v>
      </c>
      <c r="F544" s="202">
        <v>12225</v>
      </c>
      <c r="G544" s="202">
        <v>9582</v>
      </c>
      <c r="H544" s="202">
        <v>11010</v>
      </c>
      <c r="I544" s="202">
        <v>7789</v>
      </c>
      <c r="J544" s="256">
        <v>8227</v>
      </c>
      <c r="K544" s="202">
        <v>3453</v>
      </c>
      <c r="L544" s="202">
        <v>33270</v>
      </c>
      <c r="M544" s="202">
        <v>9873</v>
      </c>
      <c r="N544" s="202">
        <v>15783</v>
      </c>
    </row>
    <row r="545" spans="1:14" x14ac:dyDescent="0.2">
      <c r="A545" s="320" t="s">
        <v>96</v>
      </c>
      <c r="B545" s="296">
        <v>800</v>
      </c>
      <c r="C545" s="345">
        <f t="shared" si="528"/>
        <v>1107.8</v>
      </c>
      <c r="D545" s="180">
        <f t="shared" si="529"/>
        <v>1677.2</v>
      </c>
      <c r="E545" s="354">
        <v>614</v>
      </c>
      <c r="F545" s="354">
        <v>1820</v>
      </c>
      <c r="G545" s="354">
        <v>937</v>
      </c>
      <c r="H545" s="354">
        <v>829</v>
      </c>
      <c r="I545" s="354">
        <v>1339</v>
      </c>
      <c r="J545" s="255">
        <v>1987</v>
      </c>
      <c r="K545" s="200">
        <v>1249</v>
      </c>
      <c r="L545" s="200">
        <v>2116</v>
      </c>
      <c r="M545" s="200">
        <v>1521</v>
      </c>
      <c r="N545" s="200">
        <v>1513</v>
      </c>
    </row>
    <row r="546" spans="1:14" x14ac:dyDescent="0.2">
      <c r="A546" s="3" t="s">
        <v>97</v>
      </c>
      <c r="B546" s="201">
        <v>416</v>
      </c>
      <c r="C546" s="181">
        <f t="shared" si="528"/>
        <v>527.79999999999995</v>
      </c>
      <c r="D546" s="182">
        <f t="shared" si="529"/>
        <v>547</v>
      </c>
      <c r="E546" s="202">
        <v>601</v>
      </c>
      <c r="F546" s="202">
        <v>1206</v>
      </c>
      <c r="G546" s="202">
        <v>178</v>
      </c>
      <c r="H546" s="202">
        <v>143</v>
      </c>
      <c r="I546" s="202">
        <v>511</v>
      </c>
      <c r="J546" s="256">
        <v>231</v>
      </c>
      <c r="K546" s="202">
        <v>409</v>
      </c>
      <c r="L546" s="202">
        <v>755</v>
      </c>
      <c r="M546" s="202">
        <v>784</v>
      </c>
      <c r="N546" s="202">
        <v>556</v>
      </c>
    </row>
    <row r="547" spans="1:14" x14ac:dyDescent="0.2">
      <c r="A547" s="320" t="s">
        <v>98</v>
      </c>
      <c r="B547" s="296">
        <v>3569</v>
      </c>
      <c r="C547" s="345">
        <f t="shared" si="528"/>
        <v>1653</v>
      </c>
      <c r="D547" s="180">
        <f t="shared" si="529"/>
        <v>3903.4</v>
      </c>
      <c r="E547" s="354">
        <v>2753</v>
      </c>
      <c r="F547" s="354">
        <v>1390</v>
      </c>
      <c r="G547" s="354">
        <v>2137</v>
      </c>
      <c r="H547" s="354">
        <v>918</v>
      </c>
      <c r="I547" s="354">
        <v>1067</v>
      </c>
      <c r="J547" s="255">
        <v>3415</v>
      </c>
      <c r="K547" s="200">
        <v>2517</v>
      </c>
      <c r="L547" s="200">
        <v>5553</v>
      </c>
      <c r="M547" s="200">
        <v>5364</v>
      </c>
      <c r="N547" s="200">
        <v>2668</v>
      </c>
    </row>
    <row r="548" spans="1:14" x14ac:dyDescent="0.2">
      <c r="A548" s="3"/>
      <c r="B548" s="89"/>
      <c r="C548" s="90"/>
      <c r="D548" s="115"/>
      <c r="E548"/>
    </row>
    <row r="549" spans="1:14" x14ac:dyDescent="0.2">
      <c r="B549" s="91">
        <f>SUM(B550:B558)</f>
        <v>1</v>
      </c>
      <c r="C549" s="77">
        <f t="shared" ref="C549:D549" si="530">SUM(C550:C558)</f>
        <v>1</v>
      </c>
      <c r="D549" s="110">
        <f t="shared" si="530"/>
        <v>1</v>
      </c>
      <c r="E549" s="77">
        <f>SUM(E550:E558)</f>
        <v>1</v>
      </c>
      <c r="F549" s="77">
        <f t="shared" ref="F549" si="531">SUM(F550:F558)</f>
        <v>1</v>
      </c>
      <c r="G549" s="77">
        <f>SUM(G550:G558)</f>
        <v>1</v>
      </c>
      <c r="H549" s="77">
        <f t="shared" ref="H549:K549" si="532">SUM(H550:H558)</f>
        <v>0.99999999999999989</v>
      </c>
      <c r="I549" s="77">
        <f t="shared" si="532"/>
        <v>1</v>
      </c>
      <c r="J549" s="78">
        <f>SUM(J550:J558)</f>
        <v>1</v>
      </c>
      <c r="K549" s="77">
        <f t="shared" si="532"/>
        <v>1</v>
      </c>
      <c r="L549" s="77">
        <f>SUM(L550:L558)</f>
        <v>1</v>
      </c>
      <c r="M549" s="77">
        <f>SUM(M550:M558)</f>
        <v>1</v>
      </c>
      <c r="N549" s="77">
        <f>SUM(N550:N558)</f>
        <v>1</v>
      </c>
    </row>
    <row r="550" spans="1:14" x14ac:dyDescent="0.2">
      <c r="A550" s="320" t="s">
        <v>91</v>
      </c>
      <c r="B550" s="284">
        <f>B539/B$538</f>
        <v>5.65264740963543E-3</v>
      </c>
      <c r="C550" s="328">
        <f t="shared" ref="C550:D550" si="533">C539/C$538</f>
        <v>2.85056728711592E-3</v>
      </c>
      <c r="D550" s="113">
        <f t="shared" si="533"/>
        <v>1.2751590326179885E-3</v>
      </c>
      <c r="E550" s="328">
        <f t="shared" ref="E550:E558" si="534">E539/E$538</f>
        <v>1.851630629554414E-3</v>
      </c>
      <c r="F550" s="328">
        <f t="shared" ref="F550:K550" si="535">F539/F$538</f>
        <v>6.6347661747557197E-3</v>
      </c>
      <c r="G550" s="328">
        <f t="shared" ref="G550:G558" si="536">G539/G$538</f>
        <v>2.1807224138614646E-3</v>
      </c>
      <c r="H550" s="328">
        <f t="shared" si="535"/>
        <v>3.1572419236624008E-3</v>
      </c>
      <c r="I550" s="328">
        <f t="shared" si="535"/>
        <v>1.1714969693882749E-3</v>
      </c>
      <c r="J550" s="238">
        <f t="shared" ref="J550:J558" si="537">J539/J$538</f>
        <v>6.8548485812911593E-4</v>
      </c>
      <c r="K550" s="79">
        <f t="shared" si="535"/>
        <v>1.2352214575613199E-3</v>
      </c>
      <c r="L550" s="79">
        <f t="shared" ref="L550:M558" si="538">L539/L$538</f>
        <v>1.1019603294281405E-3</v>
      </c>
      <c r="M550" s="79">
        <f t="shared" si="538"/>
        <v>1.11609290511286E-3</v>
      </c>
      <c r="N550" s="79">
        <f t="shared" ref="N550" si="539">N539/N$538</f>
        <v>2.5177118098249312E-3</v>
      </c>
    </row>
    <row r="551" spans="1:14" x14ac:dyDescent="0.2">
      <c r="A551" s="3" t="s">
        <v>92</v>
      </c>
      <c r="B551" s="92">
        <f t="shared" ref="B551:D551" si="540">B540/B$538</f>
        <v>5.9171290774257118E-2</v>
      </c>
      <c r="C551" s="80">
        <f t="shared" si="540"/>
        <v>5.6526830056123065E-2</v>
      </c>
      <c r="D551" s="111">
        <f t="shared" si="540"/>
        <v>0.15410103703274358</v>
      </c>
      <c r="E551" s="80">
        <f t="shared" si="534"/>
        <v>3.6017202245848763E-2</v>
      </c>
      <c r="F551" s="80">
        <f t="shared" ref="F551:K551" si="541">F540/F$538</f>
        <v>8.8624391813100653E-2</v>
      </c>
      <c r="G551" s="80">
        <f t="shared" si="536"/>
        <v>4.9125728559533725E-2</v>
      </c>
      <c r="H551" s="80">
        <f t="shared" si="541"/>
        <v>4.640018041382421E-2</v>
      </c>
      <c r="I551" s="80">
        <f t="shared" si="541"/>
        <v>5.4270870473182908E-2</v>
      </c>
      <c r="J551" s="81">
        <f t="shared" si="537"/>
        <v>0.14037750630401252</v>
      </c>
      <c r="K551" s="80">
        <f t="shared" si="541"/>
        <v>0.32338097758955353</v>
      </c>
      <c r="L551" s="80">
        <f t="shared" si="538"/>
        <v>5.6354637899702277E-2</v>
      </c>
      <c r="M551" s="80">
        <f t="shared" si="538"/>
        <v>0.21211538091481133</v>
      </c>
      <c r="N551" s="80">
        <f t="shared" ref="N551" si="542">N540/N$538</f>
        <v>8.9847180748287375E-2</v>
      </c>
    </row>
    <row r="552" spans="1:14" x14ac:dyDescent="0.2">
      <c r="A552" s="320" t="s">
        <v>93</v>
      </c>
      <c r="B552" s="284">
        <f t="shared" ref="B552:D552" si="543">B541/B$538</f>
        <v>5.289633355805632E-2</v>
      </c>
      <c r="C552" s="328">
        <f t="shared" si="543"/>
        <v>0.13501029595833167</v>
      </c>
      <c r="D552" s="113">
        <f t="shared" si="543"/>
        <v>0.1614476919138495</v>
      </c>
      <c r="E552" s="328">
        <f t="shared" si="534"/>
        <v>0.14962370087205829</v>
      </c>
      <c r="F552" s="328">
        <f t="shared" ref="F552:K552" si="544">F541/F$538</f>
        <v>4.6041256182395754E-2</v>
      </c>
      <c r="G552" s="328">
        <f t="shared" si="536"/>
        <v>0.34701241029300978</v>
      </c>
      <c r="H552" s="328">
        <f t="shared" si="544"/>
        <v>7.1714495123188809E-2</v>
      </c>
      <c r="I552" s="328">
        <f t="shared" si="544"/>
        <v>7.7548005908419496E-2</v>
      </c>
      <c r="J552" s="238">
        <f t="shared" si="537"/>
        <v>0.39393345900555732</v>
      </c>
      <c r="K552" s="79">
        <f t="shared" si="544"/>
        <v>3.4550908770072351E-2</v>
      </c>
      <c r="L552" s="79">
        <f t="shared" si="538"/>
        <v>8.6958202838031171E-2</v>
      </c>
      <c r="M552" s="79">
        <f t="shared" si="538"/>
        <v>0.11264841149190832</v>
      </c>
      <c r="N552" s="79">
        <f t="shared" ref="N552" si="545">N541/N$538</f>
        <v>0.17574213946952397</v>
      </c>
    </row>
    <row r="553" spans="1:14" x14ac:dyDescent="0.2">
      <c r="A553" s="3" t="s">
        <v>94</v>
      </c>
      <c r="B553" s="92">
        <f t="shared" ref="B553:D553" si="546">B542/B$538</f>
        <v>0.1341077633148369</v>
      </c>
      <c r="C553" s="80">
        <f t="shared" si="546"/>
        <v>0.27447006096822385</v>
      </c>
      <c r="D553" s="111">
        <f t="shared" si="546"/>
        <v>0.19332666772929921</v>
      </c>
      <c r="E553" s="80">
        <f t="shared" si="534"/>
        <v>6.8749253374746147E-2</v>
      </c>
      <c r="F553" s="80">
        <f t="shared" ref="F553:K553" si="547">F542/F$538</f>
        <v>0.18412481402549358</v>
      </c>
      <c r="G553" s="80">
        <f t="shared" si="536"/>
        <v>9.2105784861821499E-2</v>
      </c>
      <c r="H553" s="80">
        <f t="shared" si="547"/>
        <v>0.15042002593448722</v>
      </c>
      <c r="I553" s="80">
        <f t="shared" si="547"/>
        <v>0.59257372790709517</v>
      </c>
      <c r="J553" s="81">
        <f t="shared" si="537"/>
        <v>0.12517443141479179</v>
      </c>
      <c r="K553" s="80">
        <f t="shared" si="547"/>
        <v>0.37007234868537142</v>
      </c>
      <c r="L553" s="80">
        <f t="shared" si="538"/>
        <v>4.8756911417855625E-2</v>
      </c>
      <c r="M553" s="80">
        <f t="shared" si="538"/>
        <v>0.33571304866549928</v>
      </c>
      <c r="N553" s="80">
        <f t="shared" ref="N553" si="548">N542/N$538</f>
        <v>0.1305111540488319</v>
      </c>
    </row>
    <row r="554" spans="1:14" x14ac:dyDescent="0.2">
      <c r="A554" s="320" t="s">
        <v>205</v>
      </c>
      <c r="B554" s="284">
        <f t="shared" ref="B554:D554" si="549">B543/B$538</f>
        <v>1.0371830109422808E-3</v>
      </c>
      <c r="C554" s="328">
        <f t="shared" si="549"/>
        <v>2.0188153591472525E-3</v>
      </c>
      <c r="D554" s="113">
        <f t="shared" si="549"/>
        <v>8.2595528249119717E-4</v>
      </c>
      <c r="E554" s="328">
        <f t="shared" si="534"/>
        <v>5.3757018277386214E-4</v>
      </c>
      <c r="F554" s="328">
        <f t="shared" ref="F554:K554" si="550">F543/F$538</f>
        <v>5.4284450520728621E-3</v>
      </c>
      <c r="G554" s="328">
        <f t="shared" si="536"/>
        <v>7.1369097180920657E-4</v>
      </c>
      <c r="H554" s="328">
        <f t="shared" si="550"/>
        <v>1.0148277611772003E-3</v>
      </c>
      <c r="I554" s="328">
        <f t="shared" si="550"/>
        <v>1.7827127795038964E-3</v>
      </c>
      <c r="J554" s="238">
        <f t="shared" si="537"/>
        <v>5.1411364359683703E-4</v>
      </c>
      <c r="K554" s="79">
        <f t="shared" si="550"/>
        <v>1.5528498323628022E-3</v>
      </c>
      <c r="L554" s="79">
        <f t="shared" si="538"/>
        <v>7.733054943355373E-4</v>
      </c>
      <c r="M554" s="79">
        <f t="shared" si="538"/>
        <v>8.4669116939596286E-4</v>
      </c>
      <c r="N554" s="79">
        <f t="shared" ref="N554" si="551">N543/N$538</f>
        <v>6.4406581181568009E-4</v>
      </c>
    </row>
    <row r="555" spans="1:14" x14ac:dyDescent="0.2">
      <c r="A555" s="3" t="s">
        <v>95</v>
      </c>
      <c r="B555" s="92">
        <f t="shared" ref="B555:D555" si="552">B544/B$538</f>
        <v>0.49898874656433129</v>
      </c>
      <c r="C555" s="80">
        <f t="shared" si="552"/>
        <v>0.39634190656922519</v>
      </c>
      <c r="D555" s="111">
        <f t="shared" si="552"/>
        <v>0.34103741915540037</v>
      </c>
      <c r="E555" s="80">
        <f t="shared" si="534"/>
        <v>0.50621192211205357</v>
      </c>
      <c r="F555" s="80">
        <f t="shared" ref="F555:K555" si="553">F544/F$538</f>
        <v>0.49157585749326471</v>
      </c>
      <c r="G555" s="80">
        <f t="shared" si="536"/>
        <v>0.37992149399310099</v>
      </c>
      <c r="H555" s="80">
        <f t="shared" si="553"/>
        <v>0.62073631392005413</v>
      </c>
      <c r="I555" s="80">
        <f t="shared" si="553"/>
        <v>0.19836499770794072</v>
      </c>
      <c r="J555" s="81">
        <f t="shared" si="537"/>
        <v>0.2014101402795799</v>
      </c>
      <c r="K555" s="80">
        <f t="shared" si="553"/>
        <v>0.12186341979883536</v>
      </c>
      <c r="L555" s="80">
        <f t="shared" si="538"/>
        <v>0.64319684491358309</v>
      </c>
      <c r="M555" s="80">
        <f t="shared" si="538"/>
        <v>0.18998595262378049</v>
      </c>
      <c r="N555" s="80">
        <f t="shared" ref="N555" si="554">N544/N$538</f>
        <v>0.46205866854031269</v>
      </c>
    </row>
    <row r="556" spans="1:14" x14ac:dyDescent="0.2">
      <c r="A556" s="320" t="s">
        <v>96</v>
      </c>
      <c r="B556" s="284">
        <f t="shared" ref="B556:D556" si="555">B545/B$538</f>
        <v>4.1487320437691232E-2</v>
      </c>
      <c r="C556" s="328">
        <f t="shared" si="555"/>
        <v>4.4728873097266524E-2</v>
      </c>
      <c r="D556" s="113">
        <f t="shared" si="555"/>
        <v>4.0505619877024439E-2</v>
      </c>
      <c r="E556" s="328">
        <f t="shared" si="534"/>
        <v>3.6674232469239038E-2</v>
      </c>
      <c r="F556" s="328">
        <f t="shared" ref="F556:K556" si="556">F545/F$538</f>
        <v>7.3183481442760059E-2</v>
      </c>
      <c r="G556" s="328">
        <f t="shared" si="536"/>
        <v>3.7151580032512586E-2</v>
      </c>
      <c r="H556" s="328">
        <f t="shared" si="556"/>
        <v>4.673845633421661E-2</v>
      </c>
      <c r="I556" s="328">
        <f t="shared" si="556"/>
        <v>3.4100748739367394E-2</v>
      </c>
      <c r="J556" s="238">
        <f t="shared" si="537"/>
        <v>4.8644943325091193E-2</v>
      </c>
      <c r="K556" s="79">
        <f t="shared" si="556"/>
        <v>4.4079760014116814E-2</v>
      </c>
      <c r="L556" s="79">
        <f t="shared" si="538"/>
        <v>4.0907860650349924E-2</v>
      </c>
      <c r="M556" s="79">
        <f t="shared" si="538"/>
        <v>2.9268574287528625E-2</v>
      </c>
      <c r="N556" s="79">
        <f t="shared" ref="N556" si="557">N545/N$538</f>
        <v>4.4294162421687454E-2</v>
      </c>
    </row>
    <row r="557" spans="1:14" x14ac:dyDescent="0.2">
      <c r="A557" s="3" t="s">
        <v>97</v>
      </c>
      <c r="B557" s="92">
        <f t="shared" ref="B557:D557" si="558">B546/B$538</f>
        <v>2.1573406627599441E-2</v>
      </c>
      <c r="C557" s="80">
        <f t="shared" si="558"/>
        <v>2.1310614931158395E-2</v>
      </c>
      <c r="D557" s="111">
        <f t="shared" si="558"/>
        <v>1.3210454372008327E-2</v>
      </c>
      <c r="E557" s="80">
        <f t="shared" si="534"/>
        <v>3.5897742205232348E-2</v>
      </c>
      <c r="F557" s="80">
        <f t="shared" ref="F557:K557" si="559">F546/F$538</f>
        <v>4.8494109131850899E-2</v>
      </c>
      <c r="G557" s="80">
        <f t="shared" si="536"/>
        <v>7.0576107212243768E-3</v>
      </c>
      <c r="H557" s="80">
        <f t="shared" si="559"/>
        <v>8.0622427693522025E-3</v>
      </c>
      <c r="I557" s="80">
        <f t="shared" si="559"/>
        <v>1.3013803290378444E-2</v>
      </c>
      <c r="J557" s="81">
        <f t="shared" si="537"/>
        <v>5.6552500795652065E-3</v>
      </c>
      <c r="K557" s="80">
        <f t="shared" si="559"/>
        <v>1.4434445032645139E-2</v>
      </c>
      <c r="L557" s="80">
        <f t="shared" si="538"/>
        <v>1.4596141205583266E-2</v>
      </c>
      <c r="M557" s="80">
        <f t="shared" si="538"/>
        <v>1.5086497200146246E-2</v>
      </c>
      <c r="N557" s="80">
        <f t="shared" ref="N557" si="560">N546/N$538</f>
        <v>1.6277299607705371E-2</v>
      </c>
    </row>
    <row r="558" spans="1:14" x14ac:dyDescent="0.2">
      <c r="A558" s="320" t="s">
        <v>98</v>
      </c>
      <c r="B558" s="284">
        <f t="shared" ref="B558:D558" si="561">B547/B$538</f>
        <v>0.18508530830264999</v>
      </c>
      <c r="C558" s="328">
        <f t="shared" si="561"/>
        <v>6.6742035773408162E-2</v>
      </c>
      <c r="D558" s="113">
        <f t="shared" si="561"/>
        <v>9.4269995604565462E-2</v>
      </c>
      <c r="E558" s="328">
        <f t="shared" si="534"/>
        <v>0.16443674590849361</v>
      </c>
      <c r="F558" s="328">
        <f t="shared" ref="F558:K558" si="562">F547/F$538</f>
        <v>5.5892878684305765E-2</v>
      </c>
      <c r="G558" s="328">
        <f t="shared" si="536"/>
        <v>8.4730978153126357E-2</v>
      </c>
      <c r="H558" s="328">
        <f t="shared" si="562"/>
        <v>5.1756215820037213E-2</v>
      </c>
      <c r="I558" s="328">
        <f t="shared" si="562"/>
        <v>2.7173636224723678E-2</v>
      </c>
      <c r="J558" s="238">
        <f t="shared" si="537"/>
        <v>8.3604671089676105E-2</v>
      </c>
      <c r="K558" s="79">
        <f t="shared" si="562"/>
        <v>8.8830068819481203E-2</v>
      </c>
      <c r="L558" s="79">
        <f t="shared" si="538"/>
        <v>0.10735413525113095</v>
      </c>
      <c r="M558" s="79">
        <f t="shared" si="538"/>
        <v>0.10321935074181693</v>
      </c>
      <c r="N558" s="79">
        <f t="shared" ref="N558" si="563">N547/N$538</f>
        <v>7.8107617542010663E-2</v>
      </c>
    </row>
    <row r="559" spans="1:14" x14ac:dyDescent="0.2">
      <c r="A559" s="1"/>
      <c r="B559" s="86"/>
      <c r="C559" s="82"/>
      <c r="D559" s="114"/>
      <c r="E559"/>
    </row>
    <row r="560" spans="1:14" x14ac:dyDescent="0.2">
      <c r="A560" s="1" t="s">
        <v>272</v>
      </c>
      <c r="B560" s="94">
        <f>SUM(B539,B541,B542,B543)</f>
        <v>3735</v>
      </c>
      <c r="C560" s="87">
        <f t="shared" ref="C560" si="564">AVERAGE(E560:I560)</f>
        <v>10262.200000000001</v>
      </c>
      <c r="D560" s="116">
        <f t="shared" ref="D560" si="565">AVERAGE(J560:N560)</f>
        <v>14777</v>
      </c>
      <c r="E560" s="87">
        <f>SUM(E539,E541,E542,E543)</f>
        <v>3696</v>
      </c>
      <c r="F560" s="87">
        <f t="shared" ref="F560" si="566">SUM(F539,F541,F542,F543)</f>
        <v>6024</v>
      </c>
      <c r="G560" s="87">
        <f>SUM(G539,G541,G542,G543)</f>
        <v>11148</v>
      </c>
      <c r="H560" s="87">
        <f>SUM(H539,H541,H542,H543)</f>
        <v>4014</v>
      </c>
      <c r="I560" s="87">
        <f t="shared" ref="I560:K560" si="567">SUM(I539,I541,I542,I543)</f>
        <v>26429</v>
      </c>
      <c r="J560" s="88">
        <f>SUM(J539,J541,J542,J543)</f>
        <v>21253</v>
      </c>
      <c r="K560" s="87">
        <f t="shared" si="567"/>
        <v>11544</v>
      </c>
      <c r="L560" s="87">
        <f>SUM(L539,L541,L542,L543)</f>
        <v>7117</v>
      </c>
      <c r="M560" s="87">
        <f>SUM(M539,M541,M542,M543)</f>
        <v>23402</v>
      </c>
      <c r="N560" s="87">
        <f>SUM(N539,N541,N542,N543)</f>
        <v>10569</v>
      </c>
    </row>
    <row r="561" spans="1:14" x14ac:dyDescent="0.2">
      <c r="A561" s="318" t="s">
        <v>271</v>
      </c>
      <c r="B561" s="282">
        <f>B560/B538</f>
        <v>0.19369392729347093</v>
      </c>
      <c r="C561" s="335">
        <f>AVERAGE(E561:I561)</f>
        <v>0.36087731586825506</v>
      </c>
      <c r="D561" s="118">
        <f>AVERAGE(J561:K561)</f>
        <v>0.46385940883372145</v>
      </c>
      <c r="E561" s="335">
        <f>E560/E538</f>
        <v>0.22076215505913271</v>
      </c>
      <c r="F561" s="335">
        <f t="shared" ref="F561:H561" si="568">F560/F538</f>
        <v>0.24222928143471792</v>
      </c>
      <c r="G561" s="335">
        <f t="shared" si="568"/>
        <v>0.44201260854050195</v>
      </c>
      <c r="H561" s="335">
        <f t="shared" si="568"/>
        <v>0.22630659074251563</v>
      </c>
      <c r="I561" s="335">
        <f>I560/I538</f>
        <v>0.67307594356440692</v>
      </c>
      <c r="J561" s="241">
        <f>J560/J538</f>
        <v>0.52030748892207501</v>
      </c>
      <c r="K561" s="85">
        <f t="shared" ref="K561:M561" si="569">K560/K538</f>
        <v>0.4074113287453679</v>
      </c>
      <c r="L561" s="85">
        <f t="shared" si="569"/>
        <v>0.13759038007965047</v>
      </c>
      <c r="M561" s="85">
        <f t="shared" si="569"/>
        <v>0.45032424423191642</v>
      </c>
      <c r="N561" s="85">
        <f>N560/N538</f>
        <v>0.3094150711399965</v>
      </c>
    </row>
    <row r="562" spans="1:14" x14ac:dyDescent="0.2">
      <c r="A562" s="4" t="s">
        <v>273</v>
      </c>
      <c r="B562" s="86"/>
      <c r="C562" s="82"/>
      <c r="D562" s="82"/>
      <c r="J562"/>
    </row>
    <row r="563" spans="1:14" x14ac:dyDescent="0.2">
      <c r="A563" s="1"/>
      <c r="B563" s="82"/>
      <c r="C563" s="82"/>
      <c r="D563" s="82"/>
      <c r="E563"/>
      <c r="J563"/>
    </row>
    <row r="564" spans="1:14" ht="10.5" x14ac:dyDescent="0.25">
      <c r="A564" s="101" t="s">
        <v>386</v>
      </c>
      <c r="D564" s="103"/>
      <c r="E564"/>
      <c r="I564" s="103"/>
      <c r="J564"/>
    </row>
    <row r="565" spans="1:14" x14ac:dyDescent="0.2">
      <c r="A565" t="s">
        <v>180</v>
      </c>
      <c r="B565" s="145">
        <v>13313</v>
      </c>
      <c r="C565" s="130">
        <f t="shared" ref="C565:C575" si="570">AVERAGE(E565:I565)</f>
        <v>18516.75</v>
      </c>
      <c r="D565" s="127">
        <f t="shared" ref="D565:D576" si="571">AVERAGE(J565:N565)</f>
        <v>29434.6</v>
      </c>
      <c r="E565" s="135"/>
      <c r="F565" s="135">
        <v>15414</v>
      </c>
      <c r="G565" s="135">
        <v>15770</v>
      </c>
      <c r="H565" s="135">
        <v>11756</v>
      </c>
      <c r="I565" s="129">
        <v>31127</v>
      </c>
      <c r="J565" s="135">
        <v>27415</v>
      </c>
      <c r="K565" s="135">
        <v>22600</v>
      </c>
      <c r="L565" s="135">
        <v>33033</v>
      </c>
      <c r="M565" s="135">
        <v>39257</v>
      </c>
      <c r="N565" s="135">
        <v>24868</v>
      </c>
    </row>
    <row r="566" spans="1:14" x14ac:dyDescent="0.2">
      <c r="A566" s="318" t="s">
        <v>170</v>
      </c>
      <c r="B566" s="281">
        <v>971</v>
      </c>
      <c r="C566" s="348">
        <f t="shared" si="570"/>
        <v>996.75</v>
      </c>
      <c r="D566" s="203">
        <f t="shared" si="571"/>
        <v>1375.8</v>
      </c>
      <c r="E566" s="336"/>
      <c r="F566" s="336">
        <v>1105</v>
      </c>
      <c r="G566" s="336">
        <v>2241</v>
      </c>
      <c r="H566" s="336">
        <v>204</v>
      </c>
      <c r="I566" s="336">
        <v>437</v>
      </c>
      <c r="J566" s="240">
        <v>680</v>
      </c>
      <c r="K566" s="136">
        <v>796</v>
      </c>
      <c r="L566" s="136">
        <v>1970</v>
      </c>
      <c r="M566" s="136">
        <v>2840</v>
      </c>
      <c r="N566" s="136">
        <v>593</v>
      </c>
    </row>
    <row r="567" spans="1:14" x14ac:dyDescent="0.2">
      <c r="A567" s="1" t="s">
        <v>171</v>
      </c>
      <c r="B567" s="144">
        <v>3393</v>
      </c>
      <c r="C567" s="130">
        <f t="shared" si="570"/>
        <v>5143.5</v>
      </c>
      <c r="D567" s="127">
        <f t="shared" si="571"/>
        <v>10282</v>
      </c>
      <c r="E567" s="135"/>
      <c r="F567" s="135">
        <v>2725</v>
      </c>
      <c r="G567" s="135">
        <v>3920</v>
      </c>
      <c r="H567" s="135">
        <v>3741</v>
      </c>
      <c r="I567" s="135">
        <v>10188</v>
      </c>
      <c r="J567" s="239">
        <v>7533</v>
      </c>
      <c r="K567" s="135">
        <v>9995</v>
      </c>
      <c r="L567" s="135">
        <v>12513</v>
      </c>
      <c r="M567" s="135">
        <v>12404</v>
      </c>
      <c r="N567" s="135">
        <v>8965</v>
      </c>
    </row>
    <row r="568" spans="1:14" x14ac:dyDescent="0.2">
      <c r="A568" s="318" t="s">
        <v>172</v>
      </c>
      <c r="B568" s="281">
        <v>3616</v>
      </c>
      <c r="C568" s="348">
        <f t="shared" si="570"/>
        <v>5135.75</v>
      </c>
      <c r="D568" s="203">
        <f t="shared" si="571"/>
        <v>9983.7999999999993</v>
      </c>
      <c r="E568" s="336"/>
      <c r="F568" s="336">
        <v>3080</v>
      </c>
      <c r="G568" s="336">
        <v>3907</v>
      </c>
      <c r="H568" s="336">
        <v>3862</v>
      </c>
      <c r="I568" s="336">
        <v>9694</v>
      </c>
      <c r="J568" s="240">
        <v>8771</v>
      </c>
      <c r="K568" s="136">
        <v>8620</v>
      </c>
      <c r="L568" s="136">
        <v>11068</v>
      </c>
      <c r="M568" s="136">
        <v>12468</v>
      </c>
      <c r="N568" s="136">
        <v>8992</v>
      </c>
    </row>
    <row r="569" spans="1:14" x14ac:dyDescent="0.2">
      <c r="A569" s="1" t="s">
        <v>173</v>
      </c>
      <c r="B569" s="144">
        <v>2316</v>
      </c>
      <c r="C569" s="130">
        <f t="shared" si="570"/>
        <v>3606</v>
      </c>
      <c r="D569" s="127">
        <f t="shared" si="571"/>
        <v>4812</v>
      </c>
      <c r="E569" s="135"/>
      <c r="F569" s="135">
        <v>3399</v>
      </c>
      <c r="G569" s="135">
        <v>2775</v>
      </c>
      <c r="H569" s="135">
        <v>2026</v>
      </c>
      <c r="I569" s="135">
        <v>6224</v>
      </c>
      <c r="J569" s="239">
        <v>5971</v>
      </c>
      <c r="K569" s="135">
        <v>2203</v>
      </c>
      <c r="L569" s="135">
        <v>4575</v>
      </c>
      <c r="M569" s="135">
        <v>7366</v>
      </c>
      <c r="N569" s="135">
        <v>3945</v>
      </c>
    </row>
    <row r="570" spans="1:14" x14ac:dyDescent="0.2">
      <c r="A570" s="318" t="s">
        <v>174</v>
      </c>
      <c r="B570" s="281">
        <v>1247</v>
      </c>
      <c r="C570" s="348">
        <f t="shared" si="570"/>
        <v>1720.75</v>
      </c>
      <c r="D570" s="203">
        <f t="shared" si="571"/>
        <v>1637.4</v>
      </c>
      <c r="E570" s="336"/>
      <c r="F570" s="336">
        <v>2265</v>
      </c>
      <c r="G570" s="336">
        <v>1275</v>
      </c>
      <c r="H570" s="336">
        <v>804</v>
      </c>
      <c r="I570" s="336">
        <v>2539</v>
      </c>
      <c r="J570" s="240">
        <v>2351</v>
      </c>
      <c r="K570" s="136">
        <v>629</v>
      </c>
      <c r="L570" s="136">
        <v>1140</v>
      </c>
      <c r="M570" s="136">
        <v>2719</v>
      </c>
      <c r="N570" s="136">
        <v>1348</v>
      </c>
    </row>
    <row r="571" spans="1:14" x14ac:dyDescent="0.2">
      <c r="A571" s="1" t="s">
        <v>175</v>
      </c>
      <c r="B571" s="144">
        <v>615</v>
      </c>
      <c r="C571" s="130">
        <f t="shared" si="570"/>
        <v>762</v>
      </c>
      <c r="D571" s="127">
        <f t="shared" si="571"/>
        <v>582.79999999999995</v>
      </c>
      <c r="E571" s="135"/>
      <c r="F571" s="135">
        <v>1152</v>
      </c>
      <c r="G571" s="135">
        <v>582</v>
      </c>
      <c r="H571" s="135">
        <v>430</v>
      </c>
      <c r="I571" s="135">
        <v>884</v>
      </c>
      <c r="J571" s="239">
        <v>866</v>
      </c>
      <c r="K571" s="135">
        <v>187</v>
      </c>
      <c r="L571" s="135">
        <v>603</v>
      </c>
      <c r="M571" s="135">
        <v>775</v>
      </c>
      <c r="N571" s="135">
        <v>483</v>
      </c>
    </row>
    <row r="572" spans="1:14" x14ac:dyDescent="0.2">
      <c r="A572" s="318" t="s">
        <v>176</v>
      </c>
      <c r="B572" s="281">
        <v>500</v>
      </c>
      <c r="C572" s="348">
        <f t="shared" si="570"/>
        <v>454</v>
      </c>
      <c r="D572" s="203">
        <f t="shared" si="571"/>
        <v>303.39999999999998</v>
      </c>
      <c r="E572" s="336"/>
      <c r="F572" s="336">
        <v>733</v>
      </c>
      <c r="G572" s="336">
        <v>370</v>
      </c>
      <c r="H572" s="336">
        <v>241</v>
      </c>
      <c r="I572" s="336">
        <v>472</v>
      </c>
      <c r="J572" s="240">
        <v>455</v>
      </c>
      <c r="K572" s="136">
        <v>80</v>
      </c>
      <c r="L572" s="136">
        <v>419</v>
      </c>
      <c r="M572" s="136">
        <v>314</v>
      </c>
      <c r="N572" s="136">
        <v>249</v>
      </c>
    </row>
    <row r="573" spans="1:14" x14ac:dyDescent="0.2">
      <c r="A573" s="1" t="s">
        <v>177</v>
      </c>
      <c r="B573" s="144">
        <v>461</v>
      </c>
      <c r="C573" s="130">
        <f t="shared" si="570"/>
        <v>485</v>
      </c>
      <c r="D573" s="127">
        <f t="shared" si="571"/>
        <v>296.8</v>
      </c>
      <c r="E573" s="135"/>
      <c r="F573" s="135">
        <v>673</v>
      </c>
      <c r="G573" s="135">
        <v>452</v>
      </c>
      <c r="H573" s="135">
        <v>308</v>
      </c>
      <c r="I573" s="135">
        <v>507</v>
      </c>
      <c r="J573" s="239">
        <v>442</v>
      </c>
      <c r="K573" s="135">
        <v>65</v>
      </c>
      <c r="L573" s="135">
        <v>490</v>
      </c>
      <c r="M573" s="135">
        <v>281</v>
      </c>
      <c r="N573" s="135">
        <v>206</v>
      </c>
    </row>
    <row r="574" spans="1:14" x14ac:dyDescent="0.2">
      <c r="A574" s="318" t="s">
        <v>178</v>
      </c>
      <c r="B574" s="281">
        <v>172</v>
      </c>
      <c r="C574" s="348">
        <f t="shared" si="570"/>
        <v>191.25</v>
      </c>
      <c r="D574" s="203">
        <f t="shared" si="571"/>
        <v>129.19999999999999</v>
      </c>
      <c r="E574" s="336"/>
      <c r="F574" s="336">
        <v>247</v>
      </c>
      <c r="G574" s="336">
        <v>224</v>
      </c>
      <c r="H574" s="336">
        <v>127</v>
      </c>
      <c r="I574" s="336">
        <v>167</v>
      </c>
      <c r="J574" s="240">
        <v>218</v>
      </c>
      <c r="K574" s="136">
        <v>23</v>
      </c>
      <c r="L574" s="136">
        <v>233</v>
      </c>
      <c r="M574" s="136">
        <v>90</v>
      </c>
      <c r="N574" s="136">
        <v>82</v>
      </c>
    </row>
    <row r="575" spans="1:14" x14ac:dyDescent="0.2">
      <c r="A575" s="1" t="s">
        <v>179</v>
      </c>
      <c r="B575" s="177">
        <v>16</v>
      </c>
      <c r="C575" s="130">
        <f t="shared" si="570"/>
        <v>21.5</v>
      </c>
      <c r="D575" s="127">
        <f t="shared" si="571"/>
        <v>31.4</v>
      </c>
      <c r="E575" s="128"/>
      <c r="F575" s="128">
        <v>34</v>
      </c>
      <c r="G575" s="128">
        <v>24</v>
      </c>
      <c r="H575" s="128">
        <v>13</v>
      </c>
      <c r="I575" s="128">
        <v>15</v>
      </c>
      <c r="J575" s="246">
        <v>128</v>
      </c>
      <c r="K575" s="128">
        <v>2</v>
      </c>
      <c r="L575" s="128">
        <v>22</v>
      </c>
      <c r="M575" s="128">
        <v>0</v>
      </c>
      <c r="N575" s="128">
        <v>5</v>
      </c>
    </row>
    <row r="576" spans="1:14" x14ac:dyDescent="0.2">
      <c r="A576" s="318" t="s">
        <v>336</v>
      </c>
      <c r="B576" s="290">
        <v>6</v>
      </c>
      <c r="C576" s="348">
        <f>AVERAGE(E576:I576)</f>
        <v>0.25</v>
      </c>
      <c r="D576" s="203">
        <f t="shared" si="571"/>
        <v>0</v>
      </c>
      <c r="E576" s="346"/>
      <c r="F576" s="346">
        <v>1</v>
      </c>
      <c r="G576" s="346">
        <v>0</v>
      </c>
      <c r="H576" s="346">
        <v>0</v>
      </c>
      <c r="I576" s="346">
        <v>0</v>
      </c>
      <c r="J576" s="245">
        <v>0</v>
      </c>
      <c r="K576" s="139">
        <v>0</v>
      </c>
      <c r="L576" s="136">
        <v>0</v>
      </c>
      <c r="M576" s="139">
        <v>0</v>
      </c>
      <c r="N576" s="139">
        <v>0</v>
      </c>
    </row>
    <row r="577" spans="1:14" x14ac:dyDescent="0.2">
      <c r="A577" s="1" t="s">
        <v>274</v>
      </c>
      <c r="B577" s="91">
        <f>SUM(B578:B587)</f>
        <v>0.9995493127018702</v>
      </c>
      <c r="C577" s="77">
        <f>SUM(C578:C587)</f>
        <v>0.99998649871062695</v>
      </c>
      <c r="D577" s="110">
        <f>SUM(D578:D587)</f>
        <v>1</v>
      </c>
      <c r="E577" s="77"/>
      <c r="F577" s="77">
        <f t="shared" ref="F577" si="572">SUM(F578:F587)</f>
        <v>0.99993512391332562</v>
      </c>
      <c r="G577" s="77">
        <f>SUM(G578:G587)</f>
        <v>1</v>
      </c>
      <c r="H577" s="77">
        <f>SUM(H578:H587)</f>
        <v>1</v>
      </c>
      <c r="I577" s="77">
        <f>SUM(I578:I587)</f>
        <v>1</v>
      </c>
      <c r="J577" s="78">
        <f>SUM(J578:J587)</f>
        <v>0.99999999999999978</v>
      </c>
      <c r="K577" s="77">
        <f t="shared" ref="K577" si="573">SUM(K578:K587)</f>
        <v>1.0000000000000002</v>
      </c>
      <c r="L577" s="77">
        <f>SUM(L578:L587)</f>
        <v>1</v>
      </c>
      <c r="M577" s="77">
        <f>SUM(M578:M587)</f>
        <v>0.99999999999999989</v>
      </c>
      <c r="N577" s="77">
        <f>SUM(N578:N587)</f>
        <v>1</v>
      </c>
    </row>
    <row r="578" spans="1:14" x14ac:dyDescent="0.2">
      <c r="A578" s="318" t="s">
        <v>170</v>
      </c>
      <c r="B578" s="282">
        <f>B566/B$565</f>
        <v>7.2936227747314661E-2</v>
      </c>
      <c r="C578" s="335">
        <f>C566/C$565</f>
        <v>5.3829640730689778E-2</v>
      </c>
      <c r="D578" s="118">
        <f>D566/D$565</f>
        <v>4.674091035719867E-2</v>
      </c>
      <c r="E578" s="335"/>
      <c r="F578" s="335">
        <f>F566/F$565</f>
        <v>7.1688075775269242E-2</v>
      </c>
      <c r="G578" s="335">
        <f t="shared" ref="G578:N578" si="574">G566/G$565</f>
        <v>0.14210526315789473</v>
      </c>
      <c r="H578" s="335">
        <f t="shared" ref="H578:I578" si="575">H566/H$565</f>
        <v>1.7352841102415788E-2</v>
      </c>
      <c r="I578" s="335">
        <f t="shared" si="575"/>
        <v>1.4039258521540785E-2</v>
      </c>
      <c r="J578" s="241">
        <f t="shared" si="574"/>
        <v>2.4803939449206638E-2</v>
      </c>
      <c r="K578" s="85">
        <f t="shared" si="574"/>
        <v>3.5221238938053095E-2</v>
      </c>
      <c r="L578" s="85">
        <f t="shared" si="574"/>
        <v>5.963733236460509E-2</v>
      </c>
      <c r="M578" s="85">
        <f t="shared" si="574"/>
        <v>7.2343785821636905E-2</v>
      </c>
      <c r="N578" s="85">
        <f t="shared" si="574"/>
        <v>2.3845906385716584E-2</v>
      </c>
    </row>
    <row r="579" spans="1:14" x14ac:dyDescent="0.2">
      <c r="A579" s="1" t="s">
        <v>171</v>
      </c>
      <c r="B579" s="86">
        <f t="shared" ref="B579:N579" si="576">B567/B$565</f>
        <v>0.25486366709231578</v>
      </c>
      <c r="C579" s="82">
        <f t="shared" si="576"/>
        <v>0.27777552756288226</v>
      </c>
      <c r="D579" s="114">
        <f t="shared" si="576"/>
        <v>0.34931679044389935</v>
      </c>
      <c r="E579" s="82"/>
      <c r="F579" s="82">
        <f t="shared" si="576"/>
        <v>0.17678733618788114</v>
      </c>
      <c r="G579" s="82">
        <f t="shared" si="576"/>
        <v>0.24857324032974001</v>
      </c>
      <c r="H579" s="82">
        <f t="shared" ref="H579:I579" si="577">H567/H$565</f>
        <v>0.31822048315753659</v>
      </c>
      <c r="I579" s="82">
        <f t="shared" si="577"/>
        <v>0.32730426960516595</v>
      </c>
      <c r="J579" s="93">
        <f t="shared" si="576"/>
        <v>0.2747765821630494</v>
      </c>
      <c r="K579" s="82">
        <f t="shared" si="576"/>
        <v>0.44225663716814162</v>
      </c>
      <c r="L579" s="82">
        <f t="shared" si="576"/>
        <v>0.37880301516665155</v>
      </c>
      <c r="M579" s="82">
        <f t="shared" si="576"/>
        <v>0.3159691265252057</v>
      </c>
      <c r="N579" s="82">
        <f t="shared" si="576"/>
        <v>0.36050345825961072</v>
      </c>
    </row>
    <row r="580" spans="1:14" x14ac:dyDescent="0.2">
      <c r="A580" s="318" t="s">
        <v>172</v>
      </c>
      <c r="B580" s="282">
        <f t="shared" ref="B580:N580" si="578">B568/B$565</f>
        <v>0.27161421167280103</v>
      </c>
      <c r="C580" s="335">
        <f t="shared" si="578"/>
        <v>0.27735698759231509</v>
      </c>
      <c r="D580" s="118">
        <f t="shared" si="578"/>
        <v>0.3391858561013229</v>
      </c>
      <c r="E580" s="335"/>
      <c r="F580" s="335">
        <f t="shared" si="578"/>
        <v>0.19981834695731154</v>
      </c>
      <c r="G580" s="335">
        <f t="shared" si="578"/>
        <v>0.24774889029803424</v>
      </c>
      <c r="H580" s="335">
        <f t="shared" ref="H580:I580" si="579">H568/H$565</f>
        <v>0.3285130996937734</v>
      </c>
      <c r="I580" s="335">
        <f t="shared" si="579"/>
        <v>0.31143380345038069</v>
      </c>
      <c r="J580" s="241">
        <f t="shared" si="578"/>
        <v>0.31993434251322267</v>
      </c>
      <c r="K580" s="85">
        <f t="shared" si="578"/>
        <v>0.38141592920353984</v>
      </c>
      <c r="L580" s="85">
        <f t="shared" si="578"/>
        <v>0.33505888051342597</v>
      </c>
      <c r="M580" s="85">
        <f t="shared" si="578"/>
        <v>0.3175994090225947</v>
      </c>
      <c r="N580" s="85">
        <f t="shared" si="578"/>
        <v>0.36158919092810038</v>
      </c>
    </row>
    <row r="581" spans="1:14" x14ac:dyDescent="0.2">
      <c r="A581" s="1" t="s">
        <v>173</v>
      </c>
      <c r="B581" s="86">
        <f t="shared" ref="B581:N581" si="580">B569/B$565</f>
        <v>0.17396529707804401</v>
      </c>
      <c r="C581" s="82">
        <f t="shared" si="580"/>
        <v>0.19474259791810117</v>
      </c>
      <c r="D581" s="114">
        <f t="shared" si="580"/>
        <v>0.163481073294694</v>
      </c>
      <c r="E581" s="82"/>
      <c r="F581" s="82">
        <f t="shared" si="580"/>
        <v>0.22051381860646166</v>
      </c>
      <c r="G581" s="82">
        <f t="shared" si="580"/>
        <v>0.17596702599873176</v>
      </c>
      <c r="H581" s="82">
        <f t="shared" ref="H581:I581" si="581">H569/H$565</f>
        <v>0.17233752977203129</v>
      </c>
      <c r="I581" s="82">
        <f t="shared" si="581"/>
        <v>0.19995502297041154</v>
      </c>
      <c r="J581" s="93">
        <f t="shared" si="580"/>
        <v>0.21780047419296006</v>
      </c>
      <c r="K581" s="82">
        <f t="shared" si="580"/>
        <v>9.7477876106194697E-2</v>
      </c>
      <c r="L581" s="82">
        <f t="shared" si="580"/>
        <v>0.13849786577059303</v>
      </c>
      <c r="M581" s="82">
        <f t="shared" si="580"/>
        <v>0.1876353261838653</v>
      </c>
      <c r="N581" s="82">
        <f t="shared" si="580"/>
        <v>0.1586376065626508</v>
      </c>
    </row>
    <row r="582" spans="1:14" x14ac:dyDescent="0.2">
      <c r="A582" s="318" t="s">
        <v>174</v>
      </c>
      <c r="B582" s="282">
        <f t="shared" ref="B582:N582" si="582">B570/B$565</f>
        <v>9.3667843461278447E-2</v>
      </c>
      <c r="C582" s="335">
        <f t="shared" si="582"/>
        <v>9.2929374755289132E-2</v>
      </c>
      <c r="D582" s="118">
        <f t="shared" si="582"/>
        <v>5.5628410102396504E-2</v>
      </c>
      <c r="E582" s="335"/>
      <c r="F582" s="335">
        <f>F570/F$565</f>
        <v>0.14694433631763332</v>
      </c>
      <c r="G582" s="335">
        <f t="shared" si="582"/>
        <v>8.0849714648065951E-2</v>
      </c>
      <c r="H582" s="335">
        <f t="shared" ref="H582:I582" si="583">H570/H$565</f>
        <v>6.8390609050697521E-2</v>
      </c>
      <c r="I582" s="335">
        <f t="shared" si="583"/>
        <v>8.156905580364314E-2</v>
      </c>
      <c r="J582" s="241">
        <f t="shared" si="582"/>
        <v>8.5755973007477657E-2</v>
      </c>
      <c r="K582" s="85">
        <f t="shared" si="582"/>
        <v>2.7831858407079645E-2</v>
      </c>
      <c r="L582" s="85">
        <f t="shared" si="582"/>
        <v>3.4510943601852695E-2</v>
      </c>
      <c r="M582" s="85">
        <f t="shared" si="582"/>
        <v>6.9261532975010823E-2</v>
      </c>
      <c r="N582" s="85">
        <f t="shared" si="582"/>
        <v>5.4206208782370917E-2</v>
      </c>
    </row>
    <row r="583" spans="1:14" x14ac:dyDescent="0.2">
      <c r="A583" s="1" t="s">
        <v>175</v>
      </c>
      <c r="B583" s="86">
        <f t="shared" ref="B583:N583" si="584">B571/B$565</f>
        <v>4.6195448058288888E-2</v>
      </c>
      <c r="C583" s="82">
        <f t="shared" si="584"/>
        <v>4.1151930009315892E-2</v>
      </c>
      <c r="D583" s="114">
        <f t="shared" si="584"/>
        <v>1.9799827413995774E-2</v>
      </c>
      <c r="E583" s="82"/>
      <c r="F583" s="82">
        <f t="shared" si="584"/>
        <v>7.473725184896847E-2</v>
      </c>
      <c r="G583" s="82">
        <f>G571/G$565</f>
        <v>3.690551680405834E-2</v>
      </c>
      <c r="H583" s="82">
        <f>H571/H$565</f>
        <v>3.6577067029601902E-2</v>
      </c>
      <c r="I583" s="82">
        <f>I571/I$565</f>
        <v>2.8399781540142E-2</v>
      </c>
      <c r="J583" s="93">
        <f t="shared" si="584"/>
        <v>3.1588546416195511E-2</v>
      </c>
      <c r="K583" s="82">
        <f t="shared" si="584"/>
        <v>8.2743362831858413E-3</v>
      </c>
      <c r="L583" s="82">
        <f t="shared" si="584"/>
        <v>1.8254472799927344E-2</v>
      </c>
      <c r="M583" s="82">
        <f t="shared" si="584"/>
        <v>1.9741702116819929E-2</v>
      </c>
      <c r="N583" s="82">
        <f t="shared" si="584"/>
        <v>1.9422551069647739E-2</v>
      </c>
    </row>
    <row r="584" spans="1:14" x14ac:dyDescent="0.2">
      <c r="A584" s="318" t="s">
        <v>176</v>
      </c>
      <c r="B584" s="282">
        <f t="shared" ref="B584:N584" si="585">B572/B$565</f>
        <v>3.755727484413731E-2</v>
      </c>
      <c r="C584" s="335">
        <f t="shared" si="585"/>
        <v>2.4518341501613403E-2</v>
      </c>
      <c r="D584" s="118">
        <f t="shared" si="585"/>
        <v>1.0307597181548245E-2</v>
      </c>
      <c r="E584" s="335"/>
      <c r="F584" s="335">
        <f t="shared" si="585"/>
        <v>4.7554171532373166E-2</v>
      </c>
      <c r="G584" s="335">
        <f t="shared" si="585"/>
        <v>2.3462270133164237E-2</v>
      </c>
      <c r="H584" s="335">
        <f t="shared" ref="H584:I584" si="586">H572/H$565</f>
        <v>2.0500170125893162E-2</v>
      </c>
      <c r="I584" s="335">
        <f t="shared" si="586"/>
        <v>1.5163684261252289E-2</v>
      </c>
      <c r="J584" s="241">
        <f t="shared" si="585"/>
        <v>1.6596753602042678E-2</v>
      </c>
      <c r="K584" s="85">
        <f t="shared" si="585"/>
        <v>3.5398230088495575E-3</v>
      </c>
      <c r="L584" s="85">
        <f t="shared" si="585"/>
        <v>1.2684285411558138E-2</v>
      </c>
      <c r="M584" s="85">
        <f t="shared" si="585"/>
        <v>7.9985735028147847E-3</v>
      </c>
      <c r="N584" s="85">
        <f t="shared" si="585"/>
        <v>1.0012867942737655E-2</v>
      </c>
    </row>
    <row r="585" spans="1:14" x14ac:dyDescent="0.2">
      <c r="A585" s="1" t="s">
        <v>177</v>
      </c>
      <c r="B585" s="86">
        <f t="shared" ref="B585:N585" si="587">B573/B$565</f>
        <v>3.4627807406294599E-2</v>
      </c>
      <c r="C585" s="82">
        <f t="shared" si="587"/>
        <v>2.6192501383882162E-2</v>
      </c>
      <c r="D585" s="114">
        <f t="shared" si="587"/>
        <v>1.0083371270545548E-2</v>
      </c>
      <c r="E585" s="82"/>
      <c r="F585" s="82">
        <f t="shared" si="587"/>
        <v>4.3661606331906057E-2</v>
      </c>
      <c r="G585" s="82">
        <f t="shared" si="587"/>
        <v>2.8662016487000633E-2</v>
      </c>
      <c r="H585" s="82">
        <f t="shared" ref="H585:I585" si="588">H573/H$565</f>
        <v>2.6199387546784622E-2</v>
      </c>
      <c r="I585" s="82">
        <f t="shared" si="588"/>
        <v>1.6288110000963793E-2</v>
      </c>
      <c r="J585" s="93">
        <f t="shared" si="587"/>
        <v>1.6122560641984314E-2</v>
      </c>
      <c r="K585" s="82">
        <f t="shared" si="587"/>
        <v>2.8761061946902654E-3</v>
      </c>
      <c r="L585" s="82">
        <f t="shared" si="587"/>
        <v>1.4833651197287561E-2</v>
      </c>
      <c r="M585" s="82">
        <f t="shared" si="587"/>
        <v>7.1579590900985816E-3</v>
      </c>
      <c r="N585" s="82">
        <f t="shared" si="587"/>
        <v>8.2837381373652881E-3</v>
      </c>
    </row>
    <row r="586" spans="1:14" x14ac:dyDescent="0.2">
      <c r="A586" s="318" t="s">
        <v>178</v>
      </c>
      <c r="B586" s="282">
        <f t="shared" ref="B586:N586" si="589">B574/B$565</f>
        <v>1.2919702546383234E-2</v>
      </c>
      <c r="C586" s="335">
        <f t="shared" si="589"/>
        <v>1.0328486370448378E-2</v>
      </c>
      <c r="D586" s="118">
        <f t="shared" si="589"/>
        <v>4.3893920759921993E-3</v>
      </c>
      <c r="E586" s="335"/>
      <c r="F586" s="335">
        <f t="shared" si="589"/>
        <v>1.6024393408589594E-2</v>
      </c>
      <c r="G586" s="335">
        <f t="shared" si="589"/>
        <v>1.4204185161699429E-2</v>
      </c>
      <c r="H586" s="335">
        <f t="shared" ref="H586:I586" si="590">H574/H$565</f>
        <v>1.0802994215719633E-2</v>
      </c>
      <c r="I586" s="335">
        <f t="shared" si="590"/>
        <v>5.3651171009091786E-3</v>
      </c>
      <c r="J586" s="241">
        <f t="shared" si="589"/>
        <v>7.9518511763633053E-3</v>
      </c>
      <c r="K586" s="85">
        <f t="shared" si="589"/>
        <v>1.0176991150442477E-3</v>
      </c>
      <c r="L586" s="85">
        <f t="shared" si="589"/>
        <v>7.0535525080979624E-3</v>
      </c>
      <c r="M586" s="85">
        <f t="shared" si="589"/>
        <v>2.292584761953282E-3</v>
      </c>
      <c r="N586" s="85">
        <f t="shared" si="589"/>
        <v>3.2974103265240471E-3</v>
      </c>
    </row>
    <row r="587" spans="1:14" x14ac:dyDescent="0.2">
      <c r="A587" s="1" t="s">
        <v>179</v>
      </c>
      <c r="B587" s="86">
        <f t="shared" ref="B587:N587" si="591">B575/B$565</f>
        <v>1.2018327950123939E-3</v>
      </c>
      <c r="C587" s="82">
        <f t="shared" si="591"/>
        <v>1.1611108860896215E-3</v>
      </c>
      <c r="D587" s="114">
        <f t="shared" si="591"/>
        <v>1.0667717584067729E-3</v>
      </c>
      <c r="E587" s="82"/>
      <c r="F587" s="82">
        <f t="shared" si="591"/>
        <v>2.205786946931361E-3</v>
      </c>
      <c r="G587" s="82">
        <f t="shared" si="591"/>
        <v>1.5218769816106531E-3</v>
      </c>
      <c r="H587" s="82">
        <f t="shared" ref="H587:I587" si="592">H575/H$565</f>
        <v>1.1058183055461042E-3</v>
      </c>
      <c r="I587" s="82">
        <f t="shared" si="592"/>
        <v>4.8189674559064477E-4</v>
      </c>
      <c r="J587" s="93">
        <f t="shared" si="591"/>
        <v>4.6689768374977205E-3</v>
      </c>
      <c r="K587" s="82">
        <f t="shared" si="591"/>
        <v>8.849557522123894E-5</v>
      </c>
      <c r="L587" s="82">
        <f t="shared" si="591"/>
        <v>6.66000666000666E-4</v>
      </c>
      <c r="M587" s="82">
        <f t="shared" si="591"/>
        <v>0</v>
      </c>
      <c r="N587" s="82">
        <f t="shared" si="591"/>
        <v>2.0106160527585653E-4</v>
      </c>
    </row>
    <row r="588" spans="1:14" x14ac:dyDescent="0.2">
      <c r="A588" t="s">
        <v>181</v>
      </c>
      <c r="B588" s="145">
        <v>3376</v>
      </c>
      <c r="C588" s="130">
        <f t="shared" ref="C588:C598" si="593">AVERAGE(E588:I588)</f>
        <v>4225.5</v>
      </c>
      <c r="D588" s="127">
        <f t="shared" ref="D588:D599" si="594">AVERAGE(J588:N588)</f>
        <v>7650.4</v>
      </c>
      <c r="E588" s="135"/>
      <c r="F588" s="142">
        <v>4537</v>
      </c>
      <c r="G588" s="135">
        <v>4506</v>
      </c>
      <c r="H588" s="135">
        <v>3216</v>
      </c>
      <c r="I588" s="135">
        <v>4643</v>
      </c>
      <c r="J588" s="141">
        <v>7529</v>
      </c>
      <c r="K588" s="130">
        <v>3784</v>
      </c>
      <c r="L588" s="130">
        <v>11993</v>
      </c>
      <c r="M588" s="130">
        <v>8723</v>
      </c>
      <c r="N588" s="130">
        <v>6223</v>
      </c>
    </row>
    <row r="589" spans="1:14" x14ac:dyDescent="0.2">
      <c r="A589" s="318" t="s">
        <v>170</v>
      </c>
      <c r="B589" s="297">
        <v>0</v>
      </c>
      <c r="C589" s="348">
        <f t="shared" si="593"/>
        <v>0</v>
      </c>
      <c r="D589" s="203">
        <f t="shared" si="594"/>
        <v>2.6</v>
      </c>
      <c r="E589" s="355"/>
      <c r="F589" s="333">
        <v>0</v>
      </c>
      <c r="G589" s="346">
        <v>0</v>
      </c>
      <c r="H589" s="355">
        <v>0</v>
      </c>
      <c r="I589" s="346">
        <v>0</v>
      </c>
      <c r="J589" s="257">
        <v>0</v>
      </c>
      <c r="K589" s="96">
        <v>0</v>
      </c>
      <c r="L589" s="96">
        <v>0</v>
      </c>
      <c r="M589" s="96">
        <v>12</v>
      </c>
      <c r="N589" s="96">
        <v>1</v>
      </c>
    </row>
    <row r="590" spans="1:14" x14ac:dyDescent="0.2">
      <c r="A590" s="1" t="s">
        <v>171</v>
      </c>
      <c r="B590" s="177">
        <v>1</v>
      </c>
      <c r="C590" s="130">
        <f t="shared" si="593"/>
        <v>0.5</v>
      </c>
      <c r="D590" s="127">
        <f t="shared" si="594"/>
        <v>6.6</v>
      </c>
      <c r="E590" s="128"/>
      <c r="F590" s="128">
        <v>1</v>
      </c>
      <c r="G590" s="128">
        <v>1</v>
      </c>
      <c r="H590" s="128">
        <v>0</v>
      </c>
      <c r="I590" s="128">
        <v>0</v>
      </c>
      <c r="J590" s="239">
        <v>3</v>
      </c>
      <c r="K590" s="135">
        <v>2</v>
      </c>
      <c r="L590" s="135">
        <v>11</v>
      </c>
      <c r="M590" s="135">
        <v>15</v>
      </c>
      <c r="N590" s="135">
        <v>2</v>
      </c>
    </row>
    <row r="591" spans="1:14" ht="12" customHeight="1" x14ac:dyDescent="0.2">
      <c r="A591" s="318" t="s">
        <v>172</v>
      </c>
      <c r="B591" s="290">
        <v>86</v>
      </c>
      <c r="C591" s="348">
        <f t="shared" si="593"/>
        <v>57.25</v>
      </c>
      <c r="D591" s="203">
        <f t="shared" si="594"/>
        <v>324</v>
      </c>
      <c r="E591" s="336"/>
      <c r="F591" s="336">
        <v>12</v>
      </c>
      <c r="G591" s="336">
        <v>46</v>
      </c>
      <c r="H591" s="336">
        <v>61</v>
      </c>
      <c r="I591" s="336">
        <v>110</v>
      </c>
      <c r="J591" s="240">
        <v>139</v>
      </c>
      <c r="K591" s="136">
        <v>98</v>
      </c>
      <c r="L591" s="136">
        <v>447</v>
      </c>
      <c r="M591" s="136">
        <v>599</v>
      </c>
      <c r="N591" s="136">
        <v>337</v>
      </c>
    </row>
    <row r="592" spans="1:14" x14ac:dyDescent="0.2">
      <c r="A592" s="1" t="s">
        <v>173</v>
      </c>
      <c r="B592" s="144">
        <v>988</v>
      </c>
      <c r="C592" s="130">
        <f t="shared" si="593"/>
        <v>933.25</v>
      </c>
      <c r="D592" s="127">
        <f t="shared" si="594"/>
        <v>2322.1999999999998</v>
      </c>
      <c r="E592" s="135"/>
      <c r="F592" s="135">
        <v>596</v>
      </c>
      <c r="G592" s="135">
        <v>1167</v>
      </c>
      <c r="H592" s="135">
        <v>749</v>
      </c>
      <c r="I592" s="135">
        <v>1221</v>
      </c>
      <c r="J592" s="239">
        <v>1839</v>
      </c>
      <c r="K592" s="135">
        <v>1125</v>
      </c>
      <c r="L592" s="135">
        <v>3790</v>
      </c>
      <c r="M592" s="135">
        <v>2885</v>
      </c>
      <c r="N592" s="135">
        <v>1972</v>
      </c>
    </row>
    <row r="593" spans="1:14" x14ac:dyDescent="0.2">
      <c r="A593" s="318" t="s">
        <v>174</v>
      </c>
      <c r="B593" s="290">
        <v>844</v>
      </c>
      <c r="C593" s="348">
        <f t="shared" si="593"/>
        <v>1228.75</v>
      </c>
      <c r="D593" s="203">
        <f t="shared" si="594"/>
        <v>2362.6</v>
      </c>
      <c r="E593" s="336"/>
      <c r="F593" s="336">
        <v>1366</v>
      </c>
      <c r="G593" s="336">
        <v>1297</v>
      </c>
      <c r="H593" s="336">
        <v>890</v>
      </c>
      <c r="I593" s="336">
        <v>1362</v>
      </c>
      <c r="J593" s="240">
        <v>2375</v>
      </c>
      <c r="K593" s="136">
        <v>1603</v>
      </c>
      <c r="L593" s="136">
        <v>3651</v>
      </c>
      <c r="M593" s="136">
        <v>2614</v>
      </c>
      <c r="N593" s="136">
        <v>1570</v>
      </c>
    </row>
    <row r="594" spans="1:14" x14ac:dyDescent="0.2">
      <c r="A594" s="1" t="s">
        <v>175</v>
      </c>
      <c r="B594" s="177">
        <v>407</v>
      </c>
      <c r="C594" s="130">
        <f t="shared" si="593"/>
        <v>699.75</v>
      </c>
      <c r="D594" s="127">
        <f t="shared" si="594"/>
        <v>1053.5999999999999</v>
      </c>
      <c r="E594" s="135"/>
      <c r="F594" s="135">
        <v>932</v>
      </c>
      <c r="G594" s="135">
        <v>693</v>
      </c>
      <c r="H594" s="135">
        <v>502</v>
      </c>
      <c r="I594" s="135">
        <v>672</v>
      </c>
      <c r="J594" s="239">
        <v>1151</v>
      </c>
      <c r="K594" s="135">
        <v>569</v>
      </c>
      <c r="L594" s="135">
        <v>1643</v>
      </c>
      <c r="M594" s="135">
        <v>1127</v>
      </c>
      <c r="N594" s="135">
        <v>778</v>
      </c>
    </row>
    <row r="595" spans="1:14" x14ac:dyDescent="0.2">
      <c r="A595" s="318" t="s">
        <v>176</v>
      </c>
      <c r="B595" s="290">
        <v>324</v>
      </c>
      <c r="C595" s="348">
        <f t="shared" si="593"/>
        <v>465</v>
      </c>
      <c r="D595" s="203">
        <f t="shared" si="594"/>
        <v>601.6</v>
      </c>
      <c r="E595" s="336"/>
      <c r="F595" s="336">
        <v>600</v>
      </c>
      <c r="G595" s="336">
        <v>459</v>
      </c>
      <c r="H595" s="336">
        <v>374</v>
      </c>
      <c r="I595" s="336">
        <v>427</v>
      </c>
      <c r="J595" s="240">
        <v>708</v>
      </c>
      <c r="K595" s="136">
        <v>202</v>
      </c>
      <c r="L595" s="136">
        <v>978</v>
      </c>
      <c r="M595" s="136">
        <v>602</v>
      </c>
      <c r="N595" s="136">
        <v>518</v>
      </c>
    </row>
    <row r="596" spans="1:14" x14ac:dyDescent="0.2">
      <c r="A596" s="1" t="s">
        <v>177</v>
      </c>
      <c r="B596" s="177">
        <v>459</v>
      </c>
      <c r="C596" s="130">
        <f t="shared" si="593"/>
        <v>579.75</v>
      </c>
      <c r="D596" s="127">
        <f t="shared" si="594"/>
        <v>664.4</v>
      </c>
      <c r="E596" s="135"/>
      <c r="F596" s="135">
        <v>726</v>
      </c>
      <c r="G596" s="135">
        <v>534</v>
      </c>
      <c r="H596" s="135">
        <v>458</v>
      </c>
      <c r="I596" s="135">
        <v>601</v>
      </c>
      <c r="J596" s="239">
        <v>792</v>
      </c>
      <c r="K596" s="135">
        <v>132</v>
      </c>
      <c r="L596" s="135">
        <v>1058</v>
      </c>
      <c r="M596" s="135">
        <v>632</v>
      </c>
      <c r="N596" s="135">
        <v>708</v>
      </c>
    </row>
    <row r="597" spans="1:14" x14ac:dyDescent="0.2">
      <c r="A597" s="318" t="s">
        <v>178</v>
      </c>
      <c r="B597" s="290">
        <v>256</v>
      </c>
      <c r="C597" s="348">
        <f t="shared" si="593"/>
        <v>237.75</v>
      </c>
      <c r="D597" s="203">
        <f t="shared" si="594"/>
        <v>289.39999999999998</v>
      </c>
      <c r="E597" s="336"/>
      <c r="F597" s="336">
        <v>275</v>
      </c>
      <c r="G597" s="336">
        <v>272</v>
      </c>
      <c r="H597" s="336">
        <v>166</v>
      </c>
      <c r="I597" s="336">
        <v>238</v>
      </c>
      <c r="J597" s="240">
        <v>435</v>
      </c>
      <c r="K597" s="136">
        <v>47</v>
      </c>
      <c r="L597" s="136">
        <v>399</v>
      </c>
      <c r="M597" s="136">
        <v>237</v>
      </c>
      <c r="N597" s="136">
        <v>329</v>
      </c>
    </row>
    <row r="598" spans="1:14" x14ac:dyDescent="0.2">
      <c r="A598" s="1" t="s">
        <v>179</v>
      </c>
      <c r="B598" s="145">
        <v>11</v>
      </c>
      <c r="C598" s="130">
        <f t="shared" si="593"/>
        <v>23.5</v>
      </c>
      <c r="D598" s="127">
        <f t="shared" si="594"/>
        <v>23.4</v>
      </c>
      <c r="E598" s="135"/>
      <c r="F598" s="135">
        <v>29</v>
      </c>
      <c r="G598" s="135">
        <v>37</v>
      </c>
      <c r="H598" s="135">
        <v>16</v>
      </c>
      <c r="I598" s="135">
        <v>12</v>
      </c>
      <c r="J598" s="239">
        <v>87</v>
      </c>
      <c r="K598" s="135">
        <v>6</v>
      </c>
      <c r="L598" s="135">
        <v>16</v>
      </c>
      <c r="M598" s="135">
        <v>0</v>
      </c>
      <c r="N598" s="135">
        <v>8</v>
      </c>
    </row>
    <row r="599" spans="1:14" x14ac:dyDescent="0.2">
      <c r="A599" s="318" t="s">
        <v>336</v>
      </c>
      <c r="B599" s="292">
        <v>0</v>
      </c>
      <c r="C599" s="348">
        <v>0</v>
      </c>
      <c r="D599" s="203">
        <f t="shared" si="594"/>
        <v>0</v>
      </c>
      <c r="E599" s="336"/>
      <c r="F599" s="336">
        <v>0</v>
      </c>
      <c r="G599" s="336">
        <v>0</v>
      </c>
      <c r="H599" s="336">
        <v>0</v>
      </c>
      <c r="I599" s="336">
        <v>0</v>
      </c>
      <c r="J599" s="240">
        <v>0</v>
      </c>
      <c r="K599" s="136">
        <v>0</v>
      </c>
      <c r="L599" s="136">
        <v>0</v>
      </c>
      <c r="M599" s="136">
        <v>0</v>
      </c>
      <c r="N599" s="136">
        <v>0</v>
      </c>
    </row>
    <row r="600" spans="1:14" x14ac:dyDescent="0.2">
      <c r="A600" s="1" t="s">
        <v>275</v>
      </c>
      <c r="B600" s="91">
        <f>SUM(B601:B610)</f>
        <v>1</v>
      </c>
      <c r="C600" s="77">
        <f>SUM(C601:C610)</f>
        <v>1</v>
      </c>
      <c r="D600" s="110">
        <f t="shared" ref="D600" si="595">SUM(D601:D610)</f>
        <v>1</v>
      </c>
      <c r="E600" s="77"/>
      <c r="F600" s="77">
        <f t="shared" ref="F600:J600" si="596">SUM(F601:F610)</f>
        <v>1</v>
      </c>
      <c r="G600" s="77">
        <f t="shared" si="596"/>
        <v>0.99999999999999989</v>
      </c>
      <c r="H600" s="77">
        <f t="shared" si="596"/>
        <v>0.99999999999999989</v>
      </c>
      <c r="I600" s="77">
        <f t="shared" si="596"/>
        <v>1.0000000000000002</v>
      </c>
      <c r="J600" s="78">
        <f t="shared" si="596"/>
        <v>1</v>
      </c>
      <c r="K600" s="77">
        <f t="shared" ref="K600" si="597">SUM(K601:K610)</f>
        <v>0.99999999999999989</v>
      </c>
      <c r="L600" s="77">
        <f>SUM(L601:L610)</f>
        <v>1</v>
      </c>
      <c r="M600" s="77">
        <f>SUM(M601:M610)</f>
        <v>1</v>
      </c>
      <c r="N600" s="77">
        <f>SUM(N601:N610)</f>
        <v>1</v>
      </c>
    </row>
    <row r="601" spans="1:14" x14ac:dyDescent="0.2">
      <c r="A601" s="318" t="s">
        <v>170</v>
      </c>
      <c r="B601" s="282">
        <f t="shared" ref="B601:N601" si="598">B589/B$588</f>
        <v>0</v>
      </c>
      <c r="C601" s="335">
        <f t="shared" si="598"/>
        <v>0</v>
      </c>
      <c r="D601" s="118">
        <f t="shared" si="598"/>
        <v>3.3985151103210293E-4</v>
      </c>
      <c r="E601" s="335"/>
      <c r="F601" s="335">
        <f>F589/$F$588</f>
        <v>0</v>
      </c>
      <c r="G601" s="335">
        <f t="shared" si="598"/>
        <v>0</v>
      </c>
      <c r="H601" s="335">
        <f>H589/$H$588</f>
        <v>0</v>
      </c>
      <c r="I601" s="314">
        <f>I589/$I$588</f>
        <v>0</v>
      </c>
      <c r="J601" s="241">
        <f t="shared" si="598"/>
        <v>0</v>
      </c>
      <c r="K601" s="85">
        <f t="shared" si="598"/>
        <v>0</v>
      </c>
      <c r="L601" s="85">
        <f t="shared" si="598"/>
        <v>0</v>
      </c>
      <c r="M601" s="85">
        <f t="shared" si="598"/>
        <v>1.3756735068210478E-3</v>
      </c>
      <c r="N601" s="85">
        <f t="shared" si="598"/>
        <v>1.6069419893941829E-4</v>
      </c>
    </row>
    <row r="602" spans="1:14" x14ac:dyDescent="0.2">
      <c r="A602" s="1" t="s">
        <v>171</v>
      </c>
      <c r="B602" s="86">
        <f t="shared" ref="B602:N602" si="599">B590/B$588</f>
        <v>2.9620853080568723E-4</v>
      </c>
      <c r="C602" s="82">
        <f t="shared" si="599"/>
        <v>1.1832919181161993E-4</v>
      </c>
      <c r="D602" s="114">
        <f t="shared" si="599"/>
        <v>8.6269998954303039E-4</v>
      </c>
      <c r="E602" s="82"/>
      <c r="F602" s="82">
        <f t="shared" ref="F602:F610" si="600">F590/$F$588</f>
        <v>2.2040996253030638E-4</v>
      </c>
      <c r="G602" s="82">
        <f t="shared" si="599"/>
        <v>2.2192632046160674E-4</v>
      </c>
      <c r="H602" s="82">
        <f t="shared" ref="H602:H610" si="601">H590/$H$588</f>
        <v>0</v>
      </c>
      <c r="I602" s="6">
        <f t="shared" ref="I602:I610" si="602">I590/$I$588</f>
        <v>0</v>
      </c>
      <c r="J602" s="93">
        <f t="shared" si="599"/>
        <v>3.9845929074246248E-4</v>
      </c>
      <c r="K602" s="82">
        <f t="shared" si="599"/>
        <v>5.2854122621564484E-4</v>
      </c>
      <c r="L602" s="82">
        <f t="shared" si="599"/>
        <v>9.1720170099224545E-4</v>
      </c>
      <c r="M602" s="82">
        <f t="shared" si="599"/>
        <v>1.7195918835263098E-3</v>
      </c>
      <c r="N602" s="82">
        <f t="shared" si="599"/>
        <v>3.2138839787883657E-4</v>
      </c>
    </row>
    <row r="603" spans="1:14" x14ac:dyDescent="0.2">
      <c r="A603" s="318" t="s">
        <v>172</v>
      </c>
      <c r="B603" s="282">
        <f t="shared" ref="B603:N603" si="603">B591/B$588</f>
        <v>2.5473933649289099E-2</v>
      </c>
      <c r="C603" s="335">
        <f t="shared" si="603"/>
        <v>1.3548692462430482E-2</v>
      </c>
      <c r="D603" s="118">
        <f t="shared" si="603"/>
        <v>4.2350726759385129E-2</v>
      </c>
      <c r="E603" s="335"/>
      <c r="F603" s="335">
        <f t="shared" si="600"/>
        <v>2.6449195503636764E-3</v>
      </c>
      <c r="G603" s="335">
        <f t="shared" si="603"/>
        <v>1.0208610741233911E-2</v>
      </c>
      <c r="H603" s="335">
        <f t="shared" si="601"/>
        <v>1.8967661691542289E-2</v>
      </c>
      <c r="I603" s="314">
        <f t="shared" si="602"/>
        <v>2.3691578720654749E-2</v>
      </c>
      <c r="J603" s="241">
        <f t="shared" si="603"/>
        <v>1.8461947137734094E-2</v>
      </c>
      <c r="K603" s="85">
        <f t="shared" si="603"/>
        <v>2.5898520084566595E-2</v>
      </c>
      <c r="L603" s="85">
        <f t="shared" si="603"/>
        <v>3.7271741849412156E-2</v>
      </c>
      <c r="M603" s="85">
        <f t="shared" si="603"/>
        <v>6.8669035882150634E-2</v>
      </c>
      <c r="N603" s="85">
        <f t="shared" si="603"/>
        <v>5.4153945042583966E-2</v>
      </c>
    </row>
    <row r="604" spans="1:14" x14ac:dyDescent="0.2">
      <c r="A604" s="1" t="s">
        <v>173</v>
      </c>
      <c r="B604" s="86">
        <f t="shared" ref="B604:N604" si="604">B592/B$588</f>
        <v>0.29265402843601895</v>
      </c>
      <c r="C604" s="82">
        <f t="shared" si="604"/>
        <v>0.22086143651638859</v>
      </c>
      <c r="D604" s="114">
        <f t="shared" si="604"/>
        <v>0.30353968419951899</v>
      </c>
      <c r="E604" s="82"/>
      <c r="F604" s="82">
        <f t="shared" si="600"/>
        <v>0.1313643376680626</v>
      </c>
      <c r="G604" s="82">
        <f t="shared" si="604"/>
        <v>0.25898801597869509</v>
      </c>
      <c r="H604" s="82">
        <f t="shared" si="601"/>
        <v>0.23289800995024876</v>
      </c>
      <c r="I604" s="6">
        <f t="shared" si="602"/>
        <v>0.26297652379926773</v>
      </c>
      <c r="J604" s="93">
        <f t="shared" si="604"/>
        <v>0.24425554522512949</v>
      </c>
      <c r="K604" s="82">
        <f t="shared" si="604"/>
        <v>0.29730443974630022</v>
      </c>
      <c r="L604" s="82">
        <f t="shared" si="604"/>
        <v>0.31601767697823729</v>
      </c>
      <c r="M604" s="82">
        <f t="shared" si="604"/>
        <v>0.33073483893156025</v>
      </c>
      <c r="N604" s="82">
        <f t="shared" si="604"/>
        <v>0.31688896030853286</v>
      </c>
    </row>
    <row r="605" spans="1:14" x14ac:dyDescent="0.2">
      <c r="A605" s="318" t="s">
        <v>174</v>
      </c>
      <c r="B605" s="282">
        <f t="shared" ref="B605:N605" si="605">B593/B$588</f>
        <v>0.25</v>
      </c>
      <c r="C605" s="335">
        <f t="shared" si="605"/>
        <v>0.29079398887705599</v>
      </c>
      <c r="D605" s="118">
        <f t="shared" si="605"/>
        <v>0.30882045383247936</v>
      </c>
      <c r="E605" s="335"/>
      <c r="F605" s="335">
        <f t="shared" si="600"/>
        <v>0.30108000881639851</v>
      </c>
      <c r="G605" s="335">
        <f t="shared" si="605"/>
        <v>0.28783843763870393</v>
      </c>
      <c r="H605" s="335">
        <f t="shared" si="601"/>
        <v>0.27674129353233828</v>
      </c>
      <c r="I605" s="314">
        <f t="shared" si="602"/>
        <v>0.29334482015937974</v>
      </c>
      <c r="J605" s="241">
        <f t="shared" si="605"/>
        <v>0.31544693850444944</v>
      </c>
      <c r="K605" s="85">
        <f t="shared" si="605"/>
        <v>0.42362579281183932</v>
      </c>
      <c r="L605" s="85">
        <f t="shared" si="605"/>
        <v>0.30442758275660803</v>
      </c>
      <c r="M605" s="85">
        <f t="shared" si="605"/>
        <v>0.2996675455691849</v>
      </c>
      <c r="N605" s="85">
        <f t="shared" si="605"/>
        <v>0.25228989233488669</v>
      </c>
    </row>
    <row r="606" spans="1:14" x14ac:dyDescent="0.2">
      <c r="A606" s="1" t="s">
        <v>175</v>
      </c>
      <c r="B606" s="86">
        <f t="shared" ref="B606:N606" si="606">B594/B$588</f>
        <v>0.12055687203791469</v>
      </c>
      <c r="C606" s="82">
        <f t="shared" si="606"/>
        <v>0.16560170394036208</v>
      </c>
      <c r="D606" s="114">
        <f t="shared" si="606"/>
        <v>0.1377182892397783</v>
      </c>
      <c r="E606" s="82"/>
      <c r="F606" s="82">
        <f t="shared" si="600"/>
        <v>0.20542208507824553</v>
      </c>
      <c r="G606" s="82">
        <f t="shared" si="606"/>
        <v>0.15379494007989347</v>
      </c>
      <c r="H606" s="82">
        <f t="shared" si="601"/>
        <v>0.15609452736318408</v>
      </c>
      <c r="I606" s="6">
        <f t="shared" si="602"/>
        <v>0.14473400818436355</v>
      </c>
      <c r="J606" s="93">
        <f t="shared" si="606"/>
        <v>0.15287554788152477</v>
      </c>
      <c r="K606" s="82">
        <f t="shared" si="606"/>
        <v>0.15036997885835096</v>
      </c>
      <c r="L606" s="82">
        <f t="shared" si="606"/>
        <v>0.13699658133911449</v>
      </c>
      <c r="M606" s="82">
        <f t="shared" si="606"/>
        <v>0.12919867018227674</v>
      </c>
      <c r="N606" s="82">
        <f t="shared" si="606"/>
        <v>0.12502008677486742</v>
      </c>
    </row>
    <row r="607" spans="1:14" x14ac:dyDescent="0.2">
      <c r="A607" s="318" t="s">
        <v>176</v>
      </c>
      <c r="B607" s="282">
        <f t="shared" ref="B607:N607" si="607">B595/B$588</f>
        <v>9.597156398104266E-2</v>
      </c>
      <c r="C607" s="335">
        <f t="shared" si="607"/>
        <v>0.11004614838480653</v>
      </c>
      <c r="D607" s="118">
        <f t="shared" si="607"/>
        <v>7.8636411168043513E-2</v>
      </c>
      <c r="E607" s="335"/>
      <c r="F607" s="335">
        <f t="shared" si="600"/>
        <v>0.13224597751818382</v>
      </c>
      <c r="G607" s="335">
        <f t="shared" si="607"/>
        <v>0.10186418109187749</v>
      </c>
      <c r="H607" s="335">
        <f t="shared" si="601"/>
        <v>0.11629353233830846</v>
      </c>
      <c r="I607" s="314">
        <f t="shared" si="602"/>
        <v>9.1966401033814343E-2</v>
      </c>
      <c r="J607" s="241">
        <f t="shared" si="607"/>
        <v>9.4036392615221148E-2</v>
      </c>
      <c r="K607" s="85">
        <f t="shared" si="607"/>
        <v>5.3382663847780128E-2</v>
      </c>
      <c r="L607" s="85">
        <f t="shared" si="607"/>
        <v>8.1547569415492377E-2</v>
      </c>
      <c r="M607" s="85">
        <f t="shared" si="607"/>
        <v>6.9012954258855896E-2</v>
      </c>
      <c r="N607" s="85">
        <f t="shared" si="607"/>
        <v>8.3239595050618675E-2</v>
      </c>
    </row>
    <row r="608" spans="1:14" x14ac:dyDescent="0.2">
      <c r="A608" s="1" t="s">
        <v>177</v>
      </c>
      <c r="B608" s="86">
        <f t="shared" ref="B608:N608" si="608">B596/B$588</f>
        <v>0.13595971563981044</v>
      </c>
      <c r="C608" s="82">
        <f t="shared" si="608"/>
        <v>0.1372026979055733</v>
      </c>
      <c r="D608" s="114">
        <f t="shared" si="608"/>
        <v>8.6845132280665066E-2</v>
      </c>
      <c r="E608" s="82"/>
      <c r="F608" s="82">
        <f t="shared" si="600"/>
        <v>0.16001763279700243</v>
      </c>
      <c r="G608" s="82">
        <f t="shared" si="608"/>
        <v>0.118508655126498</v>
      </c>
      <c r="H608" s="82">
        <f t="shared" si="601"/>
        <v>0.14241293532338309</v>
      </c>
      <c r="I608" s="6">
        <f t="shared" si="602"/>
        <v>0.12944217101012276</v>
      </c>
      <c r="J608" s="93">
        <f t="shared" si="608"/>
        <v>0.10519325275601009</v>
      </c>
      <c r="K608" s="82">
        <f t="shared" si="608"/>
        <v>3.4883720930232558E-2</v>
      </c>
      <c r="L608" s="82">
        <f t="shared" si="608"/>
        <v>8.8218127240890523E-2</v>
      </c>
      <c r="M608" s="82">
        <f t="shared" si="608"/>
        <v>7.2452138025908525E-2</v>
      </c>
      <c r="N608" s="82">
        <f t="shared" si="608"/>
        <v>0.11377149284910815</v>
      </c>
    </row>
    <row r="609" spans="1:14" x14ac:dyDescent="0.2">
      <c r="A609" s="318" t="s">
        <v>178</v>
      </c>
      <c r="B609" s="282">
        <f t="shared" ref="B609:N609" si="609">B597/B$588</f>
        <v>7.582938388625593E-2</v>
      </c>
      <c r="C609" s="335">
        <f t="shared" si="609"/>
        <v>5.6265530706425274E-2</v>
      </c>
      <c r="D609" s="118">
        <f t="shared" si="609"/>
        <v>3.7828087420265603E-2</v>
      </c>
      <c r="E609" s="335"/>
      <c r="F609" s="335">
        <f t="shared" si="600"/>
        <v>6.061273969583425E-2</v>
      </c>
      <c r="G609" s="335">
        <f t="shared" si="609"/>
        <v>6.0363959165557035E-2</v>
      </c>
      <c r="H609" s="335">
        <f t="shared" si="601"/>
        <v>5.1616915422885573E-2</v>
      </c>
      <c r="I609" s="314">
        <f t="shared" si="602"/>
        <v>5.1259961231962095E-2</v>
      </c>
      <c r="J609" s="241">
        <f t="shared" si="609"/>
        <v>5.777659715765706E-2</v>
      </c>
      <c r="K609" s="85">
        <f t="shared" si="609"/>
        <v>1.2420718816067653E-2</v>
      </c>
      <c r="L609" s="85">
        <f t="shared" si="609"/>
        <v>3.3269407154173265E-2</v>
      </c>
      <c r="M609" s="85">
        <f t="shared" si="609"/>
        <v>2.7169551759715693E-2</v>
      </c>
      <c r="N609" s="85">
        <f t="shared" si="609"/>
        <v>5.2868391451068614E-2</v>
      </c>
    </row>
    <row r="610" spans="1:14" x14ac:dyDescent="0.2">
      <c r="A610" s="1" t="s">
        <v>179</v>
      </c>
      <c r="B610" s="86">
        <f t="shared" ref="B610:N610" si="610">B598/B$588</f>
        <v>3.2582938388625591E-3</v>
      </c>
      <c r="C610" s="82">
        <f t="shared" si="610"/>
        <v>5.5614720151461365E-3</v>
      </c>
      <c r="D610" s="114">
        <f t="shared" si="610"/>
        <v>3.0586635992889259E-3</v>
      </c>
      <c r="E610" s="82"/>
      <c r="F610" s="82">
        <f t="shared" si="600"/>
        <v>6.3918889133788848E-3</v>
      </c>
      <c r="G610" s="82">
        <f t="shared" si="610"/>
        <v>8.2112738570794489E-3</v>
      </c>
      <c r="H610" s="82">
        <f t="shared" si="601"/>
        <v>4.9751243781094526E-3</v>
      </c>
      <c r="I610" s="6">
        <f t="shared" si="602"/>
        <v>2.5845358604350637E-3</v>
      </c>
      <c r="J610" s="93">
        <f t="shared" si="610"/>
        <v>1.1555319431531413E-2</v>
      </c>
      <c r="K610" s="82">
        <f t="shared" si="610"/>
        <v>1.5856236786469344E-3</v>
      </c>
      <c r="L610" s="82">
        <f t="shared" si="610"/>
        <v>1.3341115650796298E-3</v>
      </c>
      <c r="M610" s="82">
        <f t="shared" si="610"/>
        <v>0</v>
      </c>
      <c r="N610" s="82">
        <f t="shared" si="610"/>
        <v>1.2855535915153463E-3</v>
      </c>
    </row>
    <row r="611" spans="1:14" ht="15.5" x14ac:dyDescent="0.35">
      <c r="A611" s="69" t="s">
        <v>104</v>
      </c>
      <c r="B611"/>
      <c r="E611"/>
      <c r="J611"/>
    </row>
    <row r="612" spans="1:14" ht="13" customHeight="1" x14ac:dyDescent="0.2">
      <c r="A612" s="377" t="s">
        <v>389</v>
      </c>
      <c r="B612" s="376"/>
      <c r="C612" s="376"/>
      <c r="D612" s="376"/>
      <c r="E612" s="376"/>
      <c r="F612" s="376"/>
      <c r="G612" s="376"/>
      <c r="H612" s="376"/>
      <c r="I612" s="376"/>
      <c r="J612" s="376"/>
      <c r="K612" s="376"/>
      <c r="L612" s="376"/>
      <c r="M612" s="376"/>
      <c r="N612" s="376"/>
    </row>
    <row r="613" spans="1:14" x14ac:dyDescent="0.2">
      <c r="D613" s="103"/>
      <c r="E613"/>
    </row>
    <row r="614" spans="1:14" x14ac:dyDescent="0.2">
      <c r="A614" s="1" t="s">
        <v>333</v>
      </c>
      <c r="B614" s="204">
        <v>4576</v>
      </c>
      <c r="C614" s="205">
        <f t="shared" ref="C614:C616" si="611">AVERAGE(E614:I614)</f>
        <v>5291.8</v>
      </c>
      <c r="D614" s="206">
        <f t="shared" ref="D614:D616" si="612">AVERAGE(J614:N614)</f>
        <v>9689.7999999999993</v>
      </c>
      <c r="E614" s="207">
        <v>3883</v>
      </c>
      <c r="F614" s="207">
        <v>6130</v>
      </c>
      <c r="G614" s="207">
        <v>5151</v>
      </c>
      <c r="H614" s="207">
        <v>3539</v>
      </c>
      <c r="I614" s="207">
        <v>7756</v>
      </c>
      <c r="J614" s="258">
        <v>8261</v>
      </c>
      <c r="K614" s="207">
        <v>6954</v>
      </c>
      <c r="L614" s="207">
        <v>12861</v>
      </c>
      <c r="M614" s="207">
        <v>11470</v>
      </c>
      <c r="N614" s="207">
        <v>8903</v>
      </c>
    </row>
    <row r="615" spans="1:14" x14ac:dyDescent="0.2">
      <c r="A615" s="320" t="s">
        <v>148</v>
      </c>
      <c r="B615" s="298">
        <v>2096</v>
      </c>
      <c r="C615" s="356">
        <f t="shared" si="611"/>
        <v>2240</v>
      </c>
      <c r="D615" s="208">
        <f t="shared" si="612"/>
        <v>4226.6000000000004</v>
      </c>
      <c r="E615" s="359">
        <v>1735</v>
      </c>
      <c r="F615" s="359">
        <v>2389</v>
      </c>
      <c r="G615" s="359">
        <v>2112</v>
      </c>
      <c r="H615" s="359">
        <v>1438</v>
      </c>
      <c r="I615" s="359">
        <v>3526</v>
      </c>
      <c r="J615" s="259">
        <v>3038</v>
      </c>
      <c r="K615" s="217">
        <v>3267</v>
      </c>
      <c r="L615" s="217">
        <v>5505</v>
      </c>
      <c r="M615" s="217">
        <v>5194</v>
      </c>
      <c r="N615" s="217">
        <v>4129</v>
      </c>
    </row>
    <row r="616" spans="1:14" x14ac:dyDescent="0.2">
      <c r="A616" s="3" t="s">
        <v>149</v>
      </c>
      <c r="B616" s="204">
        <v>2480</v>
      </c>
      <c r="C616" s="205">
        <f t="shared" si="611"/>
        <v>3051.8</v>
      </c>
      <c r="D616" s="206">
        <f t="shared" si="612"/>
        <v>5463.2</v>
      </c>
      <c r="E616" s="207">
        <v>2148</v>
      </c>
      <c r="F616" s="207">
        <v>3741</v>
      </c>
      <c r="G616" s="207">
        <v>3039</v>
      </c>
      <c r="H616" s="207">
        <v>2101</v>
      </c>
      <c r="I616" s="207">
        <v>4230</v>
      </c>
      <c r="J616" s="258">
        <v>5223</v>
      </c>
      <c r="K616" s="207">
        <v>3687</v>
      </c>
      <c r="L616" s="207">
        <v>7356</v>
      </c>
      <c r="M616" s="207">
        <v>6276</v>
      </c>
      <c r="N616" s="207">
        <v>4774</v>
      </c>
    </row>
    <row r="617" spans="1:14" x14ac:dyDescent="0.2">
      <c r="A617" s="318" t="s">
        <v>150</v>
      </c>
      <c r="B617" s="282">
        <f>B616/B614</f>
        <v>0.54195804195804198</v>
      </c>
      <c r="C617" s="335">
        <f t="shared" ref="C617:K617" si="613">C616/C614</f>
        <v>0.57670357912241588</v>
      </c>
      <c r="D617" s="118">
        <f t="shared" si="613"/>
        <v>0.56380936655039326</v>
      </c>
      <c r="E617" s="335">
        <f>E616/E614</f>
        <v>0.55318053051764104</v>
      </c>
      <c r="F617" s="335">
        <f t="shared" ref="F617" si="614">F616/F614</f>
        <v>0.6102773246329527</v>
      </c>
      <c r="G617" s="335">
        <f>G616/G614</f>
        <v>0.58998252766453119</v>
      </c>
      <c r="H617" s="335">
        <f t="shared" si="613"/>
        <v>0.5936705283978525</v>
      </c>
      <c r="I617" s="335">
        <f t="shared" si="613"/>
        <v>0.54538421866941722</v>
      </c>
      <c r="J617" s="241">
        <f>J616/J614</f>
        <v>0.63224791187507567</v>
      </c>
      <c r="K617" s="85">
        <f t="shared" si="613"/>
        <v>0.53019844693701468</v>
      </c>
      <c r="L617" s="85">
        <f>L616/L614</f>
        <v>0.57196174480989037</v>
      </c>
      <c r="M617" s="85">
        <f>M616/M614</f>
        <v>0.54716652136006971</v>
      </c>
      <c r="N617" s="85">
        <f>N616/N614</f>
        <v>0.53622374480512192</v>
      </c>
    </row>
    <row r="618" spans="1:14" x14ac:dyDescent="0.2">
      <c r="D618" s="103"/>
      <c r="E618"/>
    </row>
    <row r="619" spans="1:14" x14ac:dyDescent="0.2">
      <c r="A619" s="4" t="s">
        <v>184</v>
      </c>
      <c r="D619" s="103"/>
      <c r="E619"/>
    </row>
    <row r="620" spans="1:14" x14ac:dyDescent="0.2">
      <c r="A620" s="1" t="s">
        <v>155</v>
      </c>
      <c r="B620" s="204">
        <v>4576</v>
      </c>
      <c r="C620" s="87">
        <f>AVERAGE(E620:I620)</f>
        <v>5291.8</v>
      </c>
      <c r="D620" s="116">
        <f t="shared" ref="D620:D629" si="615">AVERAGE(J620:N620)</f>
        <v>9689.7999999999993</v>
      </c>
      <c r="E620" s="207">
        <v>3883</v>
      </c>
      <c r="F620" s="207">
        <v>6130</v>
      </c>
      <c r="G620" s="207">
        <v>5151</v>
      </c>
      <c r="H620" s="207">
        <v>3539</v>
      </c>
      <c r="I620" s="207">
        <v>7756</v>
      </c>
      <c r="J620" s="258">
        <v>8261</v>
      </c>
      <c r="K620" s="207">
        <v>6954</v>
      </c>
      <c r="L620" s="207">
        <v>12861</v>
      </c>
      <c r="M620" s="207">
        <v>11470</v>
      </c>
      <c r="N620" s="207">
        <v>8903</v>
      </c>
    </row>
    <row r="621" spans="1:14" x14ac:dyDescent="0.2">
      <c r="A621" s="320" t="s">
        <v>365</v>
      </c>
      <c r="B621" s="299">
        <v>161</v>
      </c>
      <c r="C621" s="348">
        <f t="shared" ref="C621:C623" si="616">AVERAGE(E621:I621)</f>
        <v>52.2</v>
      </c>
      <c r="D621" s="203">
        <f t="shared" si="615"/>
        <v>226</v>
      </c>
      <c r="E621" s="360">
        <v>0</v>
      </c>
      <c r="F621" s="360">
        <v>139</v>
      </c>
      <c r="G621" s="360">
        <v>0</v>
      </c>
      <c r="H621" s="360">
        <v>7</v>
      </c>
      <c r="I621" s="360">
        <v>115</v>
      </c>
      <c r="J621" s="260">
        <v>201</v>
      </c>
      <c r="K621" s="209">
        <v>0</v>
      </c>
      <c r="L621" s="209">
        <v>929</v>
      </c>
      <c r="M621" s="209">
        <v>0</v>
      </c>
      <c r="N621" s="209">
        <v>0</v>
      </c>
    </row>
    <row r="622" spans="1:14" x14ac:dyDescent="0.2">
      <c r="A622" s="3" t="s">
        <v>334</v>
      </c>
      <c r="B622" s="210">
        <v>188</v>
      </c>
      <c r="C622" s="130">
        <f t="shared" si="616"/>
        <v>0</v>
      </c>
      <c r="D622" s="127">
        <f t="shared" si="615"/>
        <v>11.6</v>
      </c>
      <c r="E622" s="211">
        <v>0</v>
      </c>
      <c r="F622" s="211">
        <v>0</v>
      </c>
      <c r="G622" s="211">
        <v>0</v>
      </c>
      <c r="H622" s="211">
        <v>0</v>
      </c>
      <c r="I622" s="211">
        <v>0</v>
      </c>
      <c r="J622" s="261">
        <v>0</v>
      </c>
      <c r="K622" s="211">
        <v>0</v>
      </c>
      <c r="L622" s="211">
        <v>58</v>
      </c>
      <c r="M622" s="211">
        <v>0</v>
      </c>
      <c r="N622" s="211">
        <v>0</v>
      </c>
    </row>
    <row r="623" spans="1:14" x14ac:dyDescent="0.2">
      <c r="A623" s="320" t="s">
        <v>151</v>
      </c>
      <c r="B623" s="299">
        <v>2281</v>
      </c>
      <c r="C623" s="348">
        <f t="shared" si="616"/>
        <v>3514.4</v>
      </c>
      <c r="D623" s="203">
        <f t="shared" si="615"/>
        <v>6339.4</v>
      </c>
      <c r="E623" s="360">
        <v>2206</v>
      </c>
      <c r="F623" s="360">
        <v>3842</v>
      </c>
      <c r="G623" s="360">
        <v>3043</v>
      </c>
      <c r="H623" s="360">
        <v>2467</v>
      </c>
      <c r="I623" s="360">
        <v>6014</v>
      </c>
      <c r="J623" s="260">
        <v>5162</v>
      </c>
      <c r="K623" s="209">
        <v>5545</v>
      </c>
      <c r="L623" s="209">
        <v>6564</v>
      </c>
      <c r="M623" s="209">
        <v>8430</v>
      </c>
      <c r="N623" s="209">
        <v>5996</v>
      </c>
    </row>
    <row r="624" spans="1:14" x14ac:dyDescent="0.2">
      <c r="A624" s="3" t="s">
        <v>366</v>
      </c>
      <c r="B624" s="210">
        <v>126</v>
      </c>
      <c r="C624" s="130">
        <f t="shared" ref="C624:C629" si="617">AVERAGE(E624:I624)</f>
        <v>225.8</v>
      </c>
      <c r="D624" s="127">
        <f t="shared" si="615"/>
        <v>247.4</v>
      </c>
      <c r="E624" s="211">
        <v>0</v>
      </c>
      <c r="F624" s="211">
        <v>521</v>
      </c>
      <c r="G624" s="211">
        <v>312</v>
      </c>
      <c r="H624" s="211">
        <v>137</v>
      </c>
      <c r="I624" s="211">
        <v>159</v>
      </c>
      <c r="J624" s="261">
        <v>176</v>
      </c>
      <c r="K624" s="211">
        <v>0</v>
      </c>
      <c r="L624" s="211">
        <v>534</v>
      </c>
      <c r="M624" s="211">
        <v>0</v>
      </c>
      <c r="N624" s="211">
        <v>527</v>
      </c>
    </row>
    <row r="625" spans="1:14" x14ac:dyDescent="0.2">
      <c r="A625" s="320" t="s">
        <v>152</v>
      </c>
      <c r="B625" s="299">
        <v>1528</v>
      </c>
      <c r="C625" s="348">
        <f t="shared" si="617"/>
        <v>1338.6</v>
      </c>
      <c r="D625" s="203">
        <f t="shared" si="615"/>
        <v>2238.6</v>
      </c>
      <c r="E625" s="360">
        <v>1426</v>
      </c>
      <c r="F625" s="360">
        <v>1536</v>
      </c>
      <c r="G625" s="360">
        <v>1513</v>
      </c>
      <c r="H625" s="360">
        <v>879</v>
      </c>
      <c r="I625" s="360">
        <v>1339</v>
      </c>
      <c r="J625" s="260">
        <v>2167</v>
      </c>
      <c r="K625" s="209">
        <v>1015</v>
      </c>
      <c r="L625" s="209">
        <v>3757</v>
      </c>
      <c r="M625" s="209">
        <v>2176</v>
      </c>
      <c r="N625" s="209">
        <v>2078</v>
      </c>
    </row>
    <row r="626" spans="1:14" x14ac:dyDescent="0.2">
      <c r="A626" s="3" t="s">
        <v>367</v>
      </c>
      <c r="B626" s="210">
        <v>173</v>
      </c>
      <c r="C626" s="130">
        <f t="shared" si="617"/>
        <v>6.2</v>
      </c>
      <c r="D626" s="127">
        <f t="shared" si="615"/>
        <v>44.8</v>
      </c>
      <c r="E626" s="211">
        <v>18</v>
      </c>
      <c r="F626" s="211">
        <v>0</v>
      </c>
      <c r="G626" s="211">
        <v>2</v>
      </c>
      <c r="H626" s="211">
        <v>11</v>
      </c>
      <c r="I626" s="211">
        <v>0</v>
      </c>
      <c r="J626" s="261">
        <v>0</v>
      </c>
      <c r="K626" s="211">
        <v>0</v>
      </c>
      <c r="L626" s="211">
        <v>165</v>
      </c>
      <c r="M626" s="211">
        <v>0</v>
      </c>
      <c r="N626" s="211">
        <v>59</v>
      </c>
    </row>
    <row r="627" spans="1:14" x14ac:dyDescent="0.2">
      <c r="A627" s="320" t="s">
        <v>153</v>
      </c>
      <c r="B627" s="299">
        <v>50</v>
      </c>
      <c r="C627" s="348">
        <f t="shared" si="617"/>
        <v>94.8</v>
      </c>
      <c r="D627" s="203">
        <f t="shared" si="615"/>
        <v>297.2</v>
      </c>
      <c r="E627" s="360">
        <v>35</v>
      </c>
      <c r="F627" s="360">
        <v>92</v>
      </c>
      <c r="G627" s="360">
        <v>180</v>
      </c>
      <c r="H627" s="360">
        <v>38</v>
      </c>
      <c r="I627" s="360">
        <v>129</v>
      </c>
      <c r="J627" s="260">
        <v>300</v>
      </c>
      <c r="K627" s="209">
        <v>328</v>
      </c>
      <c r="L627" s="209">
        <v>288</v>
      </c>
      <c r="M627" s="209">
        <v>374</v>
      </c>
      <c r="N627" s="209">
        <v>196</v>
      </c>
    </row>
    <row r="628" spans="1:14" x14ac:dyDescent="0.2">
      <c r="A628" s="3" t="s">
        <v>154</v>
      </c>
      <c r="B628" s="210">
        <v>69</v>
      </c>
      <c r="C628" s="130">
        <f t="shared" si="617"/>
        <v>59.8</v>
      </c>
      <c r="D628" s="127">
        <f t="shared" si="615"/>
        <v>284.8</v>
      </c>
      <c r="E628" s="211">
        <v>198</v>
      </c>
      <c r="F628" s="211">
        <v>0</v>
      </c>
      <c r="G628" s="211">
        <v>101</v>
      </c>
      <c r="H628" s="211">
        <v>0</v>
      </c>
      <c r="I628" s="211">
        <v>0</v>
      </c>
      <c r="J628" s="261">
        <v>255</v>
      </c>
      <c r="K628" s="211">
        <v>66</v>
      </c>
      <c r="L628" s="211">
        <v>566</v>
      </c>
      <c r="M628" s="211">
        <v>490</v>
      </c>
      <c r="N628" s="211">
        <v>47</v>
      </c>
    </row>
    <row r="629" spans="1:14" x14ac:dyDescent="0.2">
      <c r="A629" s="320" t="s">
        <v>368</v>
      </c>
      <c r="B629" s="306">
        <v>0</v>
      </c>
      <c r="C629" s="348">
        <f t="shared" si="617"/>
        <v>0</v>
      </c>
      <c r="D629" s="203">
        <f t="shared" si="615"/>
        <v>0</v>
      </c>
      <c r="E629" s="333">
        <v>0</v>
      </c>
      <c r="F629" s="333">
        <v>0</v>
      </c>
      <c r="G629" s="333">
        <v>0</v>
      </c>
      <c r="H629" s="333">
        <v>0</v>
      </c>
      <c r="I629" s="333">
        <v>0</v>
      </c>
      <c r="J629" s="307">
        <v>0</v>
      </c>
      <c r="K629" s="65">
        <v>0</v>
      </c>
      <c r="L629" s="65">
        <v>0</v>
      </c>
      <c r="M629" s="65">
        <v>0</v>
      </c>
      <c r="N629" s="65">
        <v>0</v>
      </c>
    </row>
    <row r="630" spans="1:14" x14ac:dyDescent="0.2">
      <c r="B630" s="91">
        <f>SUM(B631:B639)</f>
        <v>1</v>
      </c>
      <c r="C630" s="78">
        <f>SUM(C631:C639)</f>
        <v>1</v>
      </c>
      <c r="D630" s="110">
        <f>SUM(D631:D639)</f>
        <v>1</v>
      </c>
      <c r="E630" s="78">
        <f>SUM(E631:E639)</f>
        <v>1</v>
      </c>
      <c r="F630" s="77">
        <f t="shared" ref="F630:I630" si="618">SUM(F631:F639)</f>
        <v>0.99999999999999989</v>
      </c>
      <c r="G630" s="77">
        <f t="shared" si="618"/>
        <v>1</v>
      </c>
      <c r="H630" s="77">
        <f t="shared" si="618"/>
        <v>1</v>
      </c>
      <c r="I630" s="77">
        <f t="shared" si="618"/>
        <v>1</v>
      </c>
      <c r="J630" s="78">
        <f>SUM(J631:J639)</f>
        <v>1.0000000000000002</v>
      </c>
      <c r="K630" s="77">
        <f t="shared" ref="K630" si="619">SUM(K631:K639)</f>
        <v>1</v>
      </c>
      <c r="L630" s="77">
        <f t="shared" ref="L630" si="620">SUM(L631:L639)</f>
        <v>1</v>
      </c>
      <c r="M630" s="77">
        <f t="shared" ref="M630" si="621">SUM(M631:M639)</f>
        <v>1</v>
      </c>
      <c r="N630" s="77">
        <f t="shared" ref="N630" si="622">SUM(N631:N639)</f>
        <v>1</v>
      </c>
    </row>
    <row r="631" spans="1:14" x14ac:dyDescent="0.2">
      <c r="A631" s="320" t="s">
        <v>365</v>
      </c>
      <c r="B631" s="284">
        <f t="shared" ref="B631:N631" si="623">B621/B$620</f>
        <v>3.5183566433566432E-2</v>
      </c>
      <c r="C631" s="329">
        <f t="shared" si="623"/>
        <v>9.8643183793794172E-3</v>
      </c>
      <c r="D631" s="113">
        <f t="shared" si="623"/>
        <v>2.3323494808974388E-2</v>
      </c>
      <c r="E631" s="329">
        <f t="shared" si="623"/>
        <v>0</v>
      </c>
      <c r="F631" s="328">
        <f t="shared" si="623"/>
        <v>2.2675367047308319E-2</v>
      </c>
      <c r="G631" s="328">
        <f t="shared" si="623"/>
        <v>0</v>
      </c>
      <c r="H631" s="328">
        <f t="shared" si="623"/>
        <v>1.9779598756710934E-3</v>
      </c>
      <c r="I631" s="328">
        <f t="shared" si="623"/>
        <v>1.4827230531201651E-2</v>
      </c>
      <c r="J631" s="238">
        <f t="shared" si="623"/>
        <v>2.4331194770608886E-2</v>
      </c>
      <c r="K631" s="79">
        <f t="shared" si="623"/>
        <v>0</v>
      </c>
      <c r="L631" s="79">
        <f t="shared" si="623"/>
        <v>7.2233885389938579E-2</v>
      </c>
      <c r="M631" s="79">
        <f t="shared" si="623"/>
        <v>0</v>
      </c>
      <c r="N631" s="79">
        <f t="shared" si="623"/>
        <v>0</v>
      </c>
    </row>
    <row r="632" spans="1:14" x14ac:dyDescent="0.2">
      <c r="A632" s="3" t="s">
        <v>334</v>
      </c>
      <c r="B632" s="92">
        <f t="shared" ref="B632:N632" si="624">B622/B$620</f>
        <v>4.1083916083916081E-2</v>
      </c>
      <c r="C632" s="81">
        <f t="shared" si="624"/>
        <v>0</v>
      </c>
      <c r="D632" s="111">
        <f t="shared" si="624"/>
        <v>1.1971351317880659E-3</v>
      </c>
      <c r="E632" s="81">
        <f t="shared" si="624"/>
        <v>0</v>
      </c>
      <c r="F632" s="80">
        <f t="shared" si="624"/>
        <v>0</v>
      </c>
      <c r="G632" s="80">
        <f t="shared" si="624"/>
        <v>0</v>
      </c>
      <c r="H632" s="80">
        <f t="shared" si="624"/>
        <v>0</v>
      </c>
      <c r="I632" s="80">
        <f t="shared" si="624"/>
        <v>0</v>
      </c>
      <c r="J632" s="81">
        <f t="shared" si="624"/>
        <v>0</v>
      </c>
      <c r="K632" s="80">
        <f t="shared" si="624"/>
        <v>0</v>
      </c>
      <c r="L632" s="80">
        <f t="shared" si="624"/>
        <v>4.509758183656014E-3</v>
      </c>
      <c r="M632" s="80">
        <f t="shared" si="624"/>
        <v>0</v>
      </c>
      <c r="N632" s="80">
        <f t="shared" si="624"/>
        <v>0</v>
      </c>
    </row>
    <row r="633" spans="1:14" x14ac:dyDescent="0.2">
      <c r="A633" s="320" t="s">
        <v>151</v>
      </c>
      <c r="B633" s="284">
        <f t="shared" ref="B633:N633" si="625">B623/B$620</f>
        <v>0.49847027972027974</v>
      </c>
      <c r="C633" s="329">
        <f t="shared" si="625"/>
        <v>0.66412184889829551</v>
      </c>
      <c r="D633" s="113">
        <f t="shared" si="625"/>
        <v>0.65423434952217796</v>
      </c>
      <c r="E633" s="329">
        <f t="shared" si="625"/>
        <v>0.56811743497295908</v>
      </c>
      <c r="F633" s="328">
        <f t="shared" si="625"/>
        <v>0.62675367047308317</v>
      </c>
      <c r="G633" s="328">
        <f t="shared" si="625"/>
        <v>0.5907590759075908</v>
      </c>
      <c r="H633" s="328">
        <f t="shared" si="625"/>
        <v>0.69708957332579824</v>
      </c>
      <c r="I633" s="328">
        <f t="shared" si="625"/>
        <v>0.77539969056214542</v>
      </c>
      <c r="J633" s="238">
        <f t="shared" si="625"/>
        <v>0.62486381793971679</v>
      </c>
      <c r="K633" s="79">
        <f t="shared" si="625"/>
        <v>0.79738280126545868</v>
      </c>
      <c r="L633" s="79">
        <f t="shared" si="625"/>
        <v>0.51038021926755306</v>
      </c>
      <c r="M633" s="79">
        <f t="shared" si="625"/>
        <v>0.73496076721883175</v>
      </c>
      <c r="N633" s="79">
        <f t="shared" si="625"/>
        <v>0.67348084915197126</v>
      </c>
    </row>
    <row r="634" spans="1:14" x14ac:dyDescent="0.2">
      <c r="A634" s="3" t="s">
        <v>366</v>
      </c>
      <c r="B634" s="92">
        <f>B624/B$620</f>
        <v>2.7534965034965036E-2</v>
      </c>
      <c r="C634" s="80">
        <f t="shared" ref="C634:D634" si="626">C624/C$620</f>
        <v>4.2669790997392196E-2</v>
      </c>
      <c r="D634" s="111">
        <f t="shared" si="626"/>
        <v>2.553200272451444E-2</v>
      </c>
      <c r="E634" s="80">
        <f>E624/E$620</f>
        <v>0</v>
      </c>
      <c r="F634" s="80">
        <f t="shared" ref="F634:K634" si="627">F624/F$620</f>
        <v>8.4991843393148456E-2</v>
      </c>
      <c r="G634" s="80">
        <f>G624/G$620</f>
        <v>6.0570762958648806E-2</v>
      </c>
      <c r="H634" s="80">
        <f t="shared" si="627"/>
        <v>3.8711500423848542E-2</v>
      </c>
      <c r="I634" s="80">
        <f t="shared" si="627"/>
        <v>2.0500257864878805E-2</v>
      </c>
      <c r="J634" s="81">
        <f>J624/J$620</f>
        <v>2.1304926764314249E-2</v>
      </c>
      <c r="K634" s="80">
        <f t="shared" si="627"/>
        <v>0</v>
      </c>
      <c r="L634" s="80">
        <f t="shared" ref="L634:M637" si="628">L624/L$620</f>
        <v>4.1520877070212271E-2</v>
      </c>
      <c r="M634" s="80">
        <f t="shared" si="628"/>
        <v>0</v>
      </c>
      <c r="N634" s="80">
        <f t="shared" ref="N634" si="629">N624/N$620</f>
        <v>5.9193530270695273E-2</v>
      </c>
    </row>
    <row r="635" spans="1:14" x14ac:dyDescent="0.2">
      <c r="A635" s="320" t="s">
        <v>152</v>
      </c>
      <c r="B635" s="284">
        <f>B625/B$620</f>
        <v>0.33391608391608391</v>
      </c>
      <c r="C635" s="328">
        <f t="shared" ref="C635:D635" si="630">C625/C$620</f>
        <v>0.25295740579764919</v>
      </c>
      <c r="D635" s="113">
        <f t="shared" si="630"/>
        <v>0.23102644017420382</v>
      </c>
      <c r="E635" s="328">
        <f>E625/E$620</f>
        <v>0.3672418233324749</v>
      </c>
      <c r="F635" s="328">
        <f t="shared" ref="F635:K635" si="631">F625/F$620</f>
        <v>0.25057096247960847</v>
      </c>
      <c r="G635" s="328">
        <f>G625/G$620</f>
        <v>0.29372937293729373</v>
      </c>
      <c r="H635" s="328">
        <f t="shared" si="631"/>
        <v>0.24837524724498447</v>
      </c>
      <c r="I635" s="328">
        <f t="shared" si="631"/>
        <v>0.17264053635894791</v>
      </c>
      <c r="J635" s="238">
        <f>J625/J$620</f>
        <v>0.2623169107856192</v>
      </c>
      <c r="K635" s="79">
        <f t="shared" si="631"/>
        <v>0.1459591601955709</v>
      </c>
      <c r="L635" s="79">
        <f t="shared" si="628"/>
        <v>0.29212347406889044</v>
      </c>
      <c r="M635" s="79">
        <f t="shared" si="628"/>
        <v>0.18971229293809938</v>
      </c>
      <c r="N635" s="79">
        <f t="shared" ref="N635" si="632">N625/N$620</f>
        <v>0.23340447040323486</v>
      </c>
    </row>
    <row r="636" spans="1:14" x14ac:dyDescent="0.2">
      <c r="A636" s="3" t="s">
        <v>367</v>
      </c>
      <c r="B636" s="92">
        <f>B626/B$620</f>
        <v>3.7805944055944056E-2</v>
      </c>
      <c r="C636" s="80">
        <f t="shared" ref="C636:D636" si="633">C626/C$620</f>
        <v>1.1716240220718847E-3</v>
      </c>
      <c r="D636" s="111">
        <f t="shared" si="633"/>
        <v>4.6234184400090819E-3</v>
      </c>
      <c r="E636" s="80">
        <f>E626/E$620</f>
        <v>4.6355910378573272E-3</v>
      </c>
      <c r="F636" s="80">
        <f t="shared" ref="F636:K636" si="634">F626/F$620</f>
        <v>0</v>
      </c>
      <c r="G636" s="80">
        <f>G626/G$620</f>
        <v>3.8827412152980003E-4</v>
      </c>
      <c r="H636" s="80">
        <f t="shared" si="634"/>
        <v>3.1082226617688614E-3</v>
      </c>
      <c r="I636" s="80">
        <f t="shared" si="634"/>
        <v>0</v>
      </c>
      <c r="J636" s="81">
        <f>J626/J$620</f>
        <v>0</v>
      </c>
      <c r="K636" s="80">
        <f t="shared" si="634"/>
        <v>0</v>
      </c>
      <c r="L636" s="80">
        <f t="shared" si="628"/>
        <v>1.2829484487986938E-2</v>
      </c>
      <c r="M636" s="80">
        <f t="shared" si="628"/>
        <v>0</v>
      </c>
      <c r="N636" s="80">
        <f t="shared" ref="N636" si="635">N626/N$620</f>
        <v>6.6269796697742333E-3</v>
      </c>
    </row>
    <row r="637" spans="1:14" x14ac:dyDescent="0.2">
      <c r="A637" s="320" t="s">
        <v>153</v>
      </c>
      <c r="B637" s="284">
        <f>B627/B$620</f>
        <v>1.0926573426573426E-2</v>
      </c>
      <c r="C637" s="328">
        <f t="shared" ref="C637:D637" si="636">C627/C$620</f>
        <v>1.7914509240712043E-2</v>
      </c>
      <c r="D637" s="113">
        <f t="shared" si="636"/>
        <v>3.0671427686845963E-2</v>
      </c>
      <c r="E637" s="328">
        <f>E627/E$620</f>
        <v>9.0136492402781362E-3</v>
      </c>
      <c r="F637" s="328">
        <f t="shared" ref="F637:K637" si="637">F627/F$620</f>
        <v>1.500815660685155E-2</v>
      </c>
      <c r="G637" s="328">
        <f>G627/G$620</f>
        <v>3.4944670937682006E-2</v>
      </c>
      <c r="H637" s="328">
        <f t="shared" si="637"/>
        <v>1.0737496467928794E-2</v>
      </c>
      <c r="I637" s="328">
        <f t="shared" si="637"/>
        <v>1.6632284682826199E-2</v>
      </c>
      <c r="J637" s="238">
        <f>J627/J$620</f>
        <v>3.6315216075535652E-2</v>
      </c>
      <c r="K637" s="79">
        <f t="shared" si="637"/>
        <v>4.7167098073051479E-2</v>
      </c>
      <c r="L637" s="79">
        <f t="shared" si="628"/>
        <v>2.239328201539538E-2</v>
      </c>
      <c r="M637" s="79">
        <f t="shared" si="628"/>
        <v>3.260680034873583E-2</v>
      </c>
      <c r="N637" s="79">
        <f t="shared" ref="N637:N639" si="638">N627/N$620</f>
        <v>2.201505110636864E-2</v>
      </c>
    </row>
    <row r="638" spans="1:14" x14ac:dyDescent="0.2">
      <c r="A638" s="3" t="s">
        <v>154</v>
      </c>
      <c r="B638" s="92">
        <f>B628/B$620</f>
        <v>1.5078671328671328E-2</v>
      </c>
      <c r="C638" s="80">
        <f t="shared" ref="C638:M638" si="639">C628/C$620</f>
        <v>1.1300502664499791E-2</v>
      </c>
      <c r="D638" s="111">
        <f t="shared" si="639"/>
        <v>2.9391731511486309E-2</v>
      </c>
      <c r="E638" s="80">
        <f t="shared" si="639"/>
        <v>5.0991501416430593E-2</v>
      </c>
      <c r="F638" s="80">
        <f t="shared" si="639"/>
        <v>0</v>
      </c>
      <c r="G638" s="80">
        <f t="shared" si="639"/>
        <v>1.9607843137254902E-2</v>
      </c>
      <c r="H638" s="80">
        <f t="shared" si="639"/>
        <v>0</v>
      </c>
      <c r="I638" s="80">
        <f t="shared" si="639"/>
        <v>0</v>
      </c>
      <c r="J638" s="81">
        <f t="shared" si="639"/>
        <v>3.0867933664205302E-2</v>
      </c>
      <c r="K638" s="80">
        <f t="shared" si="639"/>
        <v>9.4909404659188953E-3</v>
      </c>
      <c r="L638" s="80">
        <f t="shared" si="639"/>
        <v>4.4009019516367313E-2</v>
      </c>
      <c r="M638" s="80">
        <f t="shared" si="639"/>
        <v>4.2720139494333044E-2</v>
      </c>
      <c r="N638" s="80">
        <f t="shared" si="638"/>
        <v>5.2791193979557453E-3</v>
      </c>
    </row>
    <row r="639" spans="1:14" x14ac:dyDescent="0.2">
      <c r="A639" s="320" t="s">
        <v>368</v>
      </c>
      <c r="B639" s="284">
        <f t="shared" ref="B639:M639" si="640">B629/B$620</f>
        <v>0</v>
      </c>
      <c r="C639" s="328">
        <f t="shared" si="640"/>
        <v>0</v>
      </c>
      <c r="D639" s="113">
        <f t="shared" si="640"/>
        <v>0</v>
      </c>
      <c r="E639" s="328">
        <f t="shared" si="640"/>
        <v>0</v>
      </c>
      <c r="F639" s="328">
        <f t="shared" si="640"/>
        <v>0</v>
      </c>
      <c r="G639" s="328">
        <f t="shared" si="640"/>
        <v>0</v>
      </c>
      <c r="H639" s="328">
        <f t="shared" si="640"/>
        <v>0</v>
      </c>
      <c r="I639" s="328">
        <f t="shared" si="640"/>
        <v>0</v>
      </c>
      <c r="J639" s="238">
        <f t="shared" si="640"/>
        <v>0</v>
      </c>
      <c r="K639" s="79">
        <f t="shared" si="640"/>
        <v>0</v>
      </c>
      <c r="L639" s="79">
        <f t="shared" si="640"/>
        <v>0</v>
      </c>
      <c r="M639" s="79">
        <f t="shared" si="640"/>
        <v>0</v>
      </c>
      <c r="N639" s="79">
        <f t="shared" si="638"/>
        <v>0</v>
      </c>
    </row>
    <row r="640" spans="1:14" x14ac:dyDescent="0.2">
      <c r="A640" s="3"/>
      <c r="B640" s="92"/>
      <c r="C640" s="80"/>
      <c r="D640" s="111"/>
      <c r="E640" s="80"/>
      <c r="F640" s="80"/>
      <c r="G640" s="80"/>
      <c r="H640" s="80"/>
      <c r="I640" s="80"/>
      <c r="J640" s="81"/>
      <c r="K640" s="80"/>
      <c r="L640" s="80"/>
      <c r="M640" s="80"/>
      <c r="N640" s="80"/>
    </row>
    <row r="641" spans="1:14" x14ac:dyDescent="0.2">
      <c r="A641" s="3"/>
      <c r="B641" s="92"/>
      <c r="C641" s="80"/>
      <c r="D641" s="111"/>
      <c r="E641" s="80"/>
      <c r="F641" s="80"/>
      <c r="G641" s="80"/>
      <c r="H641" s="80"/>
      <c r="I641" s="80"/>
      <c r="J641" s="81"/>
      <c r="K641" s="80"/>
      <c r="L641" s="80"/>
      <c r="M641" s="80"/>
      <c r="N641" s="80"/>
    </row>
    <row r="642" spans="1:14" x14ac:dyDescent="0.2">
      <c r="A642" s="3"/>
      <c r="B642" s="92"/>
      <c r="C642" s="80"/>
      <c r="D642" s="111"/>
      <c r="E642"/>
    </row>
    <row r="643" spans="1:14" x14ac:dyDescent="0.2">
      <c r="A643" s="1" t="s">
        <v>360</v>
      </c>
      <c r="B643" s="219">
        <v>0.33200000000000002</v>
      </c>
      <c r="C643" s="220">
        <f>AVERAGE(E643:I643)</f>
        <v>0.30914816999223266</v>
      </c>
      <c r="D643" s="221">
        <f>AVERAGE(K643:N643)</f>
        <v>0.50059947539268745</v>
      </c>
      <c r="E643" s="220">
        <v>0.33607399794450155</v>
      </c>
      <c r="F643" s="220">
        <v>0.34011299435028247</v>
      </c>
      <c r="G643" s="220">
        <v>0.33443298969072166</v>
      </c>
      <c r="H643" s="220">
        <v>0.21255349500713266</v>
      </c>
      <c r="I643" s="220">
        <v>0.322567372968525</v>
      </c>
      <c r="J643" s="262">
        <v>0.32969971205265325</v>
      </c>
      <c r="K643" s="220">
        <v>0.65165562913907282</v>
      </c>
      <c r="L643" s="220">
        <v>0.42183951551854654</v>
      </c>
      <c r="M643" s="220">
        <v>0.42822285481903211</v>
      </c>
      <c r="N643" s="220">
        <v>0.50067990209409841</v>
      </c>
    </row>
    <row r="644" spans="1:14" x14ac:dyDescent="0.2">
      <c r="A644" s="318" t="s">
        <v>361</v>
      </c>
      <c r="B644" s="300">
        <v>0.46700000000000003</v>
      </c>
      <c r="C644" s="357">
        <f>AVERAGE(E644:I644)</f>
        <v>0.44637300355389736</v>
      </c>
      <c r="D644" s="222">
        <f>AVERAGE(K644:N644)</f>
        <v>0.67415916046850666</v>
      </c>
      <c r="E644" s="357">
        <v>0.46248715313463518</v>
      </c>
      <c r="F644" s="357">
        <v>0.48418079096045197</v>
      </c>
      <c r="G644" s="357">
        <v>0.46886597938144331</v>
      </c>
      <c r="H644" s="357">
        <v>0.34379457917261058</v>
      </c>
      <c r="I644" s="357">
        <v>0.47253651512034561</v>
      </c>
      <c r="J644" s="263">
        <v>0.47490744549568081</v>
      </c>
      <c r="K644" s="223">
        <v>0.74150110375275935</v>
      </c>
      <c r="L644" s="223">
        <v>0.70704012112036341</v>
      </c>
      <c r="M644" s="223">
        <v>0.58723058153721019</v>
      </c>
      <c r="N644" s="223">
        <v>0.66086483546369323</v>
      </c>
    </row>
    <row r="645" spans="1:14" x14ac:dyDescent="0.2">
      <c r="A645" s="1" t="s">
        <v>362</v>
      </c>
      <c r="B645" s="219">
        <v>0.50900000000000001</v>
      </c>
      <c r="C645" s="262">
        <f>AVERAGE(E645:I645)</f>
        <v>0.48948811816685434</v>
      </c>
      <c r="D645" s="221">
        <f>AVERAGE(K645:N645)</f>
        <v>0.7100379265793032</v>
      </c>
      <c r="E645" s="220">
        <v>0.50565262076053441</v>
      </c>
      <c r="F645" s="220">
        <v>0.52655367231638417</v>
      </c>
      <c r="G645" s="220">
        <v>0.50886597938144329</v>
      </c>
      <c r="H645" s="220">
        <v>0.37993342843556821</v>
      </c>
      <c r="I645" s="221">
        <v>0.52643488994034149</v>
      </c>
      <c r="J645" s="220">
        <v>0.52817770464829283</v>
      </c>
      <c r="K645" s="220">
        <v>0.75960264900662255</v>
      </c>
      <c r="L645" s="220">
        <v>0.74526873580620745</v>
      </c>
      <c r="M645" s="220">
        <v>0.64558763725091506</v>
      </c>
      <c r="N645" s="220">
        <v>0.68969268425346753</v>
      </c>
    </row>
    <row r="646" spans="1:14" x14ac:dyDescent="0.2">
      <c r="A646" t="s">
        <v>392</v>
      </c>
      <c r="B646"/>
      <c r="E646"/>
      <c r="J646"/>
    </row>
    <row r="647" spans="1:14" ht="15.5" x14ac:dyDescent="0.35">
      <c r="A647" s="69" t="s">
        <v>206</v>
      </c>
      <c r="B647"/>
      <c r="E647"/>
      <c r="J647"/>
    </row>
    <row r="648" spans="1:14" ht="29.25" customHeight="1" x14ac:dyDescent="0.2">
      <c r="A648" s="377" t="s">
        <v>391</v>
      </c>
      <c r="B648" s="376"/>
      <c r="C648" s="376"/>
      <c r="D648" s="376"/>
      <c r="E648" s="376"/>
      <c r="F648" s="376"/>
      <c r="G648" s="376"/>
      <c r="H648" s="376"/>
      <c r="I648" s="376"/>
      <c r="J648" s="376"/>
      <c r="K648" s="376"/>
      <c r="L648" s="376"/>
      <c r="M648" s="376"/>
      <c r="N648" s="376"/>
    </row>
    <row r="649" spans="1:14" x14ac:dyDescent="0.2">
      <c r="D649" s="103"/>
      <c r="E649"/>
    </row>
    <row r="650" spans="1:14" x14ac:dyDescent="0.2">
      <c r="A650" s="1" t="s">
        <v>158</v>
      </c>
      <c r="B650" s="145">
        <v>9916</v>
      </c>
      <c r="C650" s="130">
        <f t="shared" ref="C650:C651" si="641">AVERAGE(E650:I650)</f>
        <v>13930.2</v>
      </c>
      <c r="D650" s="127">
        <f t="shared" ref="D650:D651" si="642">AVERAGE(J650:N650)</f>
        <v>36272.6</v>
      </c>
      <c r="E650" s="130">
        <v>11050</v>
      </c>
      <c r="F650" s="130">
        <v>8887</v>
      </c>
      <c r="G650" s="130">
        <v>15083</v>
      </c>
      <c r="H650" s="130">
        <v>9209</v>
      </c>
      <c r="I650" s="130">
        <v>25422</v>
      </c>
      <c r="J650" s="141">
        <v>33447</v>
      </c>
      <c r="K650" s="130">
        <v>58048</v>
      </c>
      <c r="L650" s="130">
        <v>34279</v>
      </c>
      <c r="M650" s="130">
        <v>31716</v>
      </c>
      <c r="N650" s="130">
        <v>23873</v>
      </c>
    </row>
    <row r="651" spans="1:14" x14ac:dyDescent="0.2">
      <c r="A651" s="318" t="s">
        <v>159</v>
      </c>
      <c r="B651" s="292">
        <v>9316</v>
      </c>
      <c r="C651" s="348">
        <f t="shared" si="641"/>
        <v>11820.8</v>
      </c>
      <c r="D651" s="203">
        <f t="shared" si="642"/>
        <v>26915</v>
      </c>
      <c r="E651" s="358">
        <v>10089</v>
      </c>
      <c r="F651" s="358">
        <v>8073</v>
      </c>
      <c r="G651" s="358">
        <v>10864</v>
      </c>
      <c r="H651" s="358">
        <v>8015</v>
      </c>
      <c r="I651" s="358">
        <v>22063</v>
      </c>
      <c r="J651" s="257">
        <v>18543</v>
      </c>
      <c r="K651" s="96">
        <v>44343</v>
      </c>
      <c r="L651" s="96">
        <v>29238</v>
      </c>
      <c r="M651" s="96">
        <v>23446</v>
      </c>
      <c r="N651" s="96">
        <v>19005</v>
      </c>
    </row>
    <row r="652" spans="1:14" x14ac:dyDescent="0.2">
      <c r="A652" s="1" t="s">
        <v>156</v>
      </c>
      <c r="B652" s="86">
        <f>B651/B650</f>
        <v>0.9394917305365067</v>
      </c>
      <c r="C652" s="82">
        <f t="shared" ref="C652:D652" si="643">C651/C650</f>
        <v>0.84857360267619986</v>
      </c>
      <c r="D652" s="114">
        <f t="shared" si="643"/>
        <v>0.74202014743911382</v>
      </c>
      <c r="E652" s="93">
        <f t="shared" ref="E652:K652" si="644">E651/E650</f>
        <v>0.91303167420814479</v>
      </c>
      <c r="F652" s="82">
        <f t="shared" si="644"/>
        <v>0.90840553617643749</v>
      </c>
      <c r="G652" s="82">
        <f t="shared" si="644"/>
        <v>0.72028111118477756</v>
      </c>
      <c r="H652" s="82">
        <f t="shared" si="644"/>
        <v>0.87034422847214676</v>
      </c>
      <c r="I652" s="82">
        <f t="shared" si="644"/>
        <v>0.86787034851703249</v>
      </c>
      <c r="J652" s="93">
        <f t="shared" si="644"/>
        <v>0.55439949771279939</v>
      </c>
      <c r="K652" s="82">
        <f t="shared" si="644"/>
        <v>0.76390228776185221</v>
      </c>
      <c r="L652" s="82">
        <f t="shared" ref="L652:M652" si="645">L651/L650</f>
        <v>0.85294203448175265</v>
      </c>
      <c r="M652" s="82">
        <f t="shared" si="645"/>
        <v>0.73924832891915748</v>
      </c>
      <c r="N652" s="82">
        <f>N651/N650</f>
        <v>0.79608763037741381</v>
      </c>
    </row>
    <row r="653" spans="1:14" x14ac:dyDescent="0.2">
      <c r="A653" s="318" t="s">
        <v>160</v>
      </c>
      <c r="B653" s="301">
        <v>1871</v>
      </c>
      <c r="C653" s="358">
        <f t="shared" ref="C653" si="646">AVERAGE(E653:I653)</f>
        <v>2616.6</v>
      </c>
      <c r="D653" s="212">
        <f t="shared" ref="D653" si="647">AVERAGE(J653:N653)</f>
        <v>5416.8</v>
      </c>
      <c r="E653" s="361">
        <v>1580</v>
      </c>
      <c r="F653" s="358">
        <v>1463</v>
      </c>
      <c r="G653" s="358">
        <v>1961</v>
      </c>
      <c r="H653" s="358">
        <v>2099</v>
      </c>
      <c r="I653" s="358">
        <v>5980</v>
      </c>
      <c r="J653" s="257">
        <v>4208</v>
      </c>
      <c r="K653" s="96">
        <v>5422</v>
      </c>
      <c r="L653" s="96">
        <v>6583</v>
      </c>
      <c r="M653" s="96">
        <v>6218</v>
      </c>
      <c r="N653" s="96">
        <v>4653</v>
      </c>
    </row>
    <row r="654" spans="1:14" x14ac:dyDescent="0.2">
      <c r="A654" s="1" t="s">
        <v>157</v>
      </c>
      <c r="B654" s="86">
        <f>B653/B651</f>
        <v>0.20083726921425504</v>
      </c>
      <c r="C654" s="82">
        <f t="shared" ref="C654:D654" si="648">C653/C651</f>
        <v>0.22135557661072008</v>
      </c>
      <c r="D654" s="114">
        <f t="shared" si="648"/>
        <v>0.20125580531302248</v>
      </c>
      <c r="E654" s="93">
        <f t="shared" ref="E654:K654" si="649">E653/E651</f>
        <v>0.15660620477748041</v>
      </c>
      <c r="F654" s="82">
        <f t="shared" si="649"/>
        <v>0.1812213551343986</v>
      </c>
      <c r="G654" s="82">
        <f t="shared" si="649"/>
        <v>0.18050441826215022</v>
      </c>
      <c r="H654" s="82">
        <f t="shared" si="649"/>
        <v>0.26188396756082344</v>
      </c>
      <c r="I654" s="82">
        <f t="shared" si="649"/>
        <v>0.27104201604496214</v>
      </c>
      <c r="J654" s="93">
        <f t="shared" si="649"/>
        <v>0.22693199590141833</v>
      </c>
      <c r="K654" s="82">
        <f t="shared" si="649"/>
        <v>0.12227409061182148</v>
      </c>
      <c r="L654" s="82">
        <f t="shared" ref="L654" si="650">L653/L651</f>
        <v>0.22515219919283125</v>
      </c>
      <c r="M654" s="82">
        <f>M653/M651</f>
        <v>0.26520515226477864</v>
      </c>
      <c r="N654" s="82">
        <f>N653/N651</f>
        <v>0.24483030781373322</v>
      </c>
    </row>
    <row r="655" spans="1:14" x14ac:dyDescent="0.2">
      <c r="D655" s="103"/>
      <c r="E655"/>
    </row>
    <row r="656" spans="1:14" x14ac:dyDescent="0.2">
      <c r="A656" s="4" t="s">
        <v>161</v>
      </c>
      <c r="B656" s="94"/>
      <c r="D656" s="103"/>
      <c r="E656"/>
    </row>
    <row r="657" spans="1:14" x14ac:dyDescent="0.2">
      <c r="A657" s="1" t="s">
        <v>162</v>
      </c>
      <c r="B657" s="144">
        <v>1279</v>
      </c>
      <c r="C657" s="130">
        <f t="shared" ref="C657:C664" si="651">AVERAGE(E657:I657)</f>
        <v>912.25</v>
      </c>
      <c r="D657" s="127">
        <f t="shared" ref="D657:D664" si="652">AVERAGE(J657:N657)</f>
        <v>1021</v>
      </c>
      <c r="E657" s="135"/>
      <c r="F657" s="135">
        <v>0</v>
      </c>
      <c r="G657" s="135">
        <v>1768</v>
      </c>
      <c r="H657" s="135">
        <v>1465</v>
      </c>
      <c r="I657" s="135">
        <v>416</v>
      </c>
      <c r="J657" s="239">
        <v>517</v>
      </c>
      <c r="K657" s="135"/>
      <c r="L657" s="135">
        <v>2008</v>
      </c>
      <c r="M657" s="135">
        <v>389</v>
      </c>
      <c r="N657" s="142">
        <v>1170</v>
      </c>
    </row>
    <row r="658" spans="1:14" x14ac:dyDescent="0.2">
      <c r="A658" s="318" t="s">
        <v>163</v>
      </c>
      <c r="B658" s="290">
        <v>68</v>
      </c>
      <c r="C658" s="362">
        <f t="shared" si="651"/>
        <v>41.5</v>
      </c>
      <c r="D658" s="213">
        <f t="shared" si="652"/>
        <v>20</v>
      </c>
      <c r="E658" s="346"/>
      <c r="F658" s="346">
        <v>0</v>
      </c>
      <c r="G658" s="346">
        <v>90</v>
      </c>
      <c r="H658" s="355">
        <v>69</v>
      </c>
      <c r="I658" s="355">
        <v>7</v>
      </c>
      <c r="J658" s="245">
        <v>12</v>
      </c>
      <c r="K658" s="143"/>
      <c r="L658" s="139">
        <v>30</v>
      </c>
      <c r="M658" s="139">
        <v>13</v>
      </c>
      <c r="N658" s="143">
        <v>25</v>
      </c>
    </row>
    <row r="659" spans="1:14" x14ac:dyDescent="0.2">
      <c r="A659" s="1" t="s">
        <v>165</v>
      </c>
      <c r="B659" s="177">
        <v>17</v>
      </c>
      <c r="C659" s="214">
        <f t="shared" si="651"/>
        <v>18.666666666666668</v>
      </c>
      <c r="D659" s="215">
        <f t="shared" si="652"/>
        <v>21.75</v>
      </c>
      <c r="E659" s="128"/>
      <c r="F659" s="128"/>
      <c r="G659" s="128">
        <v>18</v>
      </c>
      <c r="H659" s="142">
        <v>19</v>
      </c>
      <c r="I659" s="142">
        <v>19</v>
      </c>
      <c r="J659" s="246">
        <v>19</v>
      </c>
      <c r="K659" s="142"/>
      <c r="L659" s="128">
        <v>24</v>
      </c>
      <c r="M659" s="128">
        <v>23</v>
      </c>
      <c r="N659" s="142">
        <v>21</v>
      </c>
    </row>
    <row r="660" spans="1:14" x14ac:dyDescent="0.2">
      <c r="A660" s="318" t="s">
        <v>164</v>
      </c>
      <c r="B660" s="290">
        <v>25</v>
      </c>
      <c r="C660" s="362">
        <f t="shared" si="651"/>
        <v>25</v>
      </c>
      <c r="D660" s="213">
        <f t="shared" si="652"/>
        <v>28</v>
      </c>
      <c r="E660" s="346"/>
      <c r="F660" s="346"/>
      <c r="G660" s="346">
        <v>24</v>
      </c>
      <c r="H660" s="355">
        <v>26</v>
      </c>
      <c r="I660" s="355">
        <v>25</v>
      </c>
      <c r="J660" s="245">
        <v>26</v>
      </c>
      <c r="K660" s="143"/>
      <c r="L660" s="139">
        <v>29</v>
      </c>
      <c r="M660" s="139">
        <v>29</v>
      </c>
      <c r="N660" s="143">
        <v>28</v>
      </c>
    </row>
    <row r="661" spans="1:14" x14ac:dyDescent="0.2">
      <c r="A661" s="1" t="s">
        <v>166</v>
      </c>
      <c r="B661" s="177">
        <v>16</v>
      </c>
      <c r="C661" s="214">
        <f t="shared" si="651"/>
        <v>17.333333333333332</v>
      </c>
      <c r="D661" s="215">
        <f t="shared" si="652"/>
        <v>20.5</v>
      </c>
      <c r="E661" s="128"/>
      <c r="F661" s="128"/>
      <c r="G661" s="128">
        <v>17</v>
      </c>
      <c r="H661" s="142">
        <v>17</v>
      </c>
      <c r="I661" s="142">
        <v>18</v>
      </c>
      <c r="J661" s="246">
        <v>18</v>
      </c>
      <c r="K661" s="142"/>
      <c r="L661" s="128">
        <v>22</v>
      </c>
      <c r="M661" s="128">
        <v>22</v>
      </c>
      <c r="N661" s="142">
        <v>20</v>
      </c>
    </row>
    <row r="662" spans="1:14" x14ac:dyDescent="0.2">
      <c r="A662" s="318" t="s">
        <v>167</v>
      </c>
      <c r="B662" s="290">
        <v>24</v>
      </c>
      <c r="C662" s="362">
        <f t="shared" si="651"/>
        <v>25.333333333333332</v>
      </c>
      <c r="D662" s="213">
        <f t="shared" si="652"/>
        <v>28.25</v>
      </c>
      <c r="E662" s="346"/>
      <c r="F662" s="346"/>
      <c r="G662" s="346">
        <v>25</v>
      </c>
      <c r="H662" s="355">
        <v>26</v>
      </c>
      <c r="I662" s="355">
        <v>25</v>
      </c>
      <c r="J662" s="245">
        <v>26</v>
      </c>
      <c r="K662" s="143"/>
      <c r="L662" s="139">
        <v>30</v>
      </c>
      <c r="M662" s="139">
        <v>30</v>
      </c>
      <c r="N662" s="143">
        <v>27</v>
      </c>
    </row>
    <row r="663" spans="1:14" x14ac:dyDescent="0.2">
      <c r="A663" s="1" t="s">
        <v>168</v>
      </c>
      <c r="B663" s="177">
        <v>16</v>
      </c>
      <c r="C663" s="214">
        <f t="shared" si="651"/>
        <v>16.666666666666668</v>
      </c>
      <c r="D663" s="215">
        <f t="shared" si="652"/>
        <v>20.25</v>
      </c>
      <c r="E663" s="128"/>
      <c r="F663" s="128"/>
      <c r="G663" s="128">
        <v>16</v>
      </c>
      <c r="H663" s="142">
        <v>17</v>
      </c>
      <c r="I663" s="142">
        <v>17</v>
      </c>
      <c r="J663" s="246">
        <v>17</v>
      </c>
      <c r="K663" s="142"/>
      <c r="L663" s="128">
        <v>23</v>
      </c>
      <c r="M663" s="128">
        <v>21</v>
      </c>
      <c r="N663" s="142">
        <v>20</v>
      </c>
    </row>
    <row r="664" spans="1:14" x14ac:dyDescent="0.2">
      <c r="A664" s="318" t="s">
        <v>169</v>
      </c>
      <c r="B664" s="290">
        <v>25</v>
      </c>
      <c r="C664" s="362">
        <f t="shared" si="651"/>
        <v>24.333333333333332</v>
      </c>
      <c r="D664" s="213">
        <f t="shared" si="652"/>
        <v>27</v>
      </c>
      <c r="E664" s="346"/>
      <c r="F664" s="346"/>
      <c r="G664" s="346">
        <v>23</v>
      </c>
      <c r="H664" s="355">
        <v>25</v>
      </c>
      <c r="I664" s="355">
        <v>25</v>
      </c>
      <c r="J664" s="245">
        <v>25</v>
      </c>
      <c r="K664" s="143"/>
      <c r="L664" s="139">
        <v>29</v>
      </c>
      <c r="M664" s="139">
        <v>27</v>
      </c>
      <c r="N664" s="143">
        <v>27</v>
      </c>
    </row>
    <row r="665" spans="1:14" x14ac:dyDescent="0.2">
      <c r="B665"/>
      <c r="E665"/>
      <c r="J665"/>
    </row>
    <row r="666" spans="1:14" x14ac:dyDescent="0.2">
      <c r="B666"/>
      <c r="E666"/>
      <c r="J666"/>
    </row>
    <row r="667" spans="1:14" x14ac:dyDescent="0.2">
      <c r="B667"/>
      <c r="E667"/>
      <c r="J667"/>
    </row>
    <row r="668" spans="1:14" x14ac:dyDescent="0.2">
      <c r="B668"/>
      <c r="E668"/>
      <c r="J668"/>
    </row>
    <row r="669" spans="1:14" x14ac:dyDescent="0.2">
      <c r="B669"/>
      <c r="E669"/>
      <c r="J669"/>
    </row>
    <row r="670" spans="1:14" x14ac:dyDescent="0.2">
      <c r="B670"/>
      <c r="E670"/>
      <c r="J670"/>
    </row>
    <row r="671" spans="1:14" x14ac:dyDescent="0.2">
      <c r="B671"/>
      <c r="E671"/>
      <c r="J671"/>
    </row>
    <row r="672" spans="1:14" x14ac:dyDescent="0.2">
      <c r="B672"/>
      <c r="E672"/>
      <c r="J672"/>
    </row>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row r="1235" customFormat="1" x14ac:dyDescent="0.2"/>
    <row r="1236" customFormat="1" x14ac:dyDescent="0.2"/>
    <row r="1237" customFormat="1" x14ac:dyDescent="0.2"/>
    <row r="1238" customFormat="1" x14ac:dyDescent="0.2"/>
    <row r="1239" customFormat="1" x14ac:dyDescent="0.2"/>
    <row r="1240" customFormat="1" x14ac:dyDescent="0.2"/>
    <row r="1241" customFormat="1" x14ac:dyDescent="0.2"/>
    <row r="1242" customFormat="1" x14ac:dyDescent="0.2"/>
    <row r="1243" customFormat="1" x14ac:dyDescent="0.2"/>
    <row r="1244" customFormat="1" x14ac:dyDescent="0.2"/>
    <row r="1245" customFormat="1" x14ac:dyDescent="0.2"/>
    <row r="1246" customFormat="1" x14ac:dyDescent="0.2"/>
    <row r="1247" customFormat="1" x14ac:dyDescent="0.2"/>
    <row r="1248" customFormat="1" x14ac:dyDescent="0.2"/>
    <row r="1249" customFormat="1" x14ac:dyDescent="0.2"/>
    <row r="1250" customFormat="1" x14ac:dyDescent="0.2"/>
    <row r="1251" customFormat="1" x14ac:dyDescent="0.2"/>
    <row r="1252" customFormat="1" x14ac:dyDescent="0.2"/>
    <row r="1253" customFormat="1" x14ac:dyDescent="0.2"/>
    <row r="1254" customFormat="1" x14ac:dyDescent="0.2"/>
    <row r="1255" customFormat="1" x14ac:dyDescent="0.2"/>
    <row r="1256" customFormat="1" x14ac:dyDescent="0.2"/>
    <row r="1257" customFormat="1" x14ac:dyDescent="0.2"/>
    <row r="1258" customFormat="1" x14ac:dyDescent="0.2"/>
    <row r="1259" customFormat="1" x14ac:dyDescent="0.2"/>
    <row r="1260" customFormat="1" x14ac:dyDescent="0.2"/>
    <row r="1261" customFormat="1" x14ac:dyDescent="0.2"/>
    <row r="1262" customFormat="1" x14ac:dyDescent="0.2"/>
    <row r="1263" customFormat="1" x14ac:dyDescent="0.2"/>
    <row r="1264" customFormat="1" x14ac:dyDescent="0.2"/>
    <row r="1265" customFormat="1" x14ac:dyDescent="0.2"/>
    <row r="1266" customFormat="1" x14ac:dyDescent="0.2"/>
    <row r="1267" customFormat="1" x14ac:dyDescent="0.2"/>
    <row r="1268" customFormat="1" x14ac:dyDescent="0.2"/>
    <row r="1269" customFormat="1" x14ac:dyDescent="0.2"/>
    <row r="1270" customFormat="1" x14ac:dyDescent="0.2"/>
    <row r="1271" customFormat="1" x14ac:dyDescent="0.2"/>
    <row r="1272" customFormat="1" x14ac:dyDescent="0.2"/>
    <row r="1273" customFormat="1" x14ac:dyDescent="0.2"/>
    <row r="1274" customFormat="1" x14ac:dyDescent="0.2"/>
    <row r="1275" customFormat="1" x14ac:dyDescent="0.2"/>
    <row r="1276" customFormat="1" x14ac:dyDescent="0.2"/>
    <row r="1277" customFormat="1" x14ac:dyDescent="0.2"/>
    <row r="1278" customFormat="1" x14ac:dyDescent="0.2"/>
    <row r="1279" customFormat="1" x14ac:dyDescent="0.2"/>
    <row r="1280" customFormat="1" x14ac:dyDescent="0.2"/>
    <row r="1281" customFormat="1" x14ac:dyDescent="0.2"/>
    <row r="1282" customFormat="1" x14ac:dyDescent="0.2"/>
    <row r="1283" customFormat="1" x14ac:dyDescent="0.2"/>
    <row r="1284" customFormat="1" x14ac:dyDescent="0.2"/>
    <row r="1285" customFormat="1" x14ac:dyDescent="0.2"/>
    <row r="1286" customFormat="1" x14ac:dyDescent="0.2"/>
    <row r="1287" customFormat="1" x14ac:dyDescent="0.2"/>
    <row r="1288" customFormat="1" x14ac:dyDescent="0.2"/>
    <row r="1289" customFormat="1" x14ac:dyDescent="0.2"/>
    <row r="1290" customFormat="1" x14ac:dyDescent="0.2"/>
    <row r="1291" customFormat="1" x14ac:dyDescent="0.2"/>
    <row r="1292" customFormat="1" x14ac:dyDescent="0.2"/>
    <row r="1293" customFormat="1" x14ac:dyDescent="0.2"/>
    <row r="1294" customFormat="1" x14ac:dyDescent="0.2"/>
    <row r="1295" customFormat="1" x14ac:dyDescent="0.2"/>
    <row r="1296" customFormat="1" x14ac:dyDescent="0.2"/>
    <row r="1297" customFormat="1" x14ac:dyDescent="0.2"/>
    <row r="1298" customFormat="1" x14ac:dyDescent="0.2"/>
    <row r="1299" customFormat="1" x14ac:dyDescent="0.2"/>
    <row r="1300" customFormat="1" x14ac:dyDescent="0.2"/>
    <row r="1301" customFormat="1" x14ac:dyDescent="0.2"/>
    <row r="1302" customFormat="1" x14ac:dyDescent="0.2"/>
    <row r="1303" customFormat="1" x14ac:dyDescent="0.2"/>
    <row r="1304" customFormat="1" x14ac:dyDescent="0.2"/>
    <row r="1305" customFormat="1" x14ac:dyDescent="0.2"/>
    <row r="1306" customFormat="1" x14ac:dyDescent="0.2"/>
    <row r="1307" customFormat="1" x14ac:dyDescent="0.2"/>
    <row r="1308" customFormat="1" x14ac:dyDescent="0.2"/>
    <row r="1309" customFormat="1" x14ac:dyDescent="0.2"/>
    <row r="1310" customFormat="1" x14ac:dyDescent="0.2"/>
    <row r="1311" customFormat="1" x14ac:dyDescent="0.2"/>
    <row r="1312" customFormat="1" x14ac:dyDescent="0.2"/>
    <row r="1313" customFormat="1" x14ac:dyDescent="0.2"/>
    <row r="1314" customFormat="1" x14ac:dyDescent="0.2"/>
    <row r="1315" customFormat="1" x14ac:dyDescent="0.2"/>
    <row r="1316" customFormat="1" x14ac:dyDescent="0.2"/>
    <row r="1317" customFormat="1" x14ac:dyDescent="0.2"/>
    <row r="1318" customFormat="1" x14ac:dyDescent="0.2"/>
    <row r="1319" customFormat="1" x14ac:dyDescent="0.2"/>
    <row r="1320" customFormat="1" x14ac:dyDescent="0.2"/>
    <row r="1321" customFormat="1" x14ac:dyDescent="0.2"/>
    <row r="1322" customFormat="1" x14ac:dyDescent="0.2"/>
    <row r="1323" customFormat="1" x14ac:dyDescent="0.2"/>
    <row r="1324" customFormat="1" x14ac:dyDescent="0.2"/>
    <row r="1325" customFormat="1" x14ac:dyDescent="0.2"/>
    <row r="1326" customFormat="1" x14ac:dyDescent="0.2"/>
    <row r="1327" customFormat="1" x14ac:dyDescent="0.2"/>
    <row r="1328" customFormat="1" x14ac:dyDescent="0.2"/>
    <row r="1329" customFormat="1" x14ac:dyDescent="0.2"/>
    <row r="1330" customFormat="1" x14ac:dyDescent="0.2"/>
    <row r="1331" customFormat="1" x14ac:dyDescent="0.2"/>
    <row r="1332" customFormat="1" x14ac:dyDescent="0.2"/>
    <row r="1333" customFormat="1" x14ac:dyDescent="0.2"/>
    <row r="1334" customFormat="1" x14ac:dyDescent="0.2"/>
    <row r="1335" customFormat="1" x14ac:dyDescent="0.2"/>
    <row r="1336" customFormat="1" x14ac:dyDescent="0.2"/>
    <row r="1337" customFormat="1" x14ac:dyDescent="0.2"/>
    <row r="1338" customFormat="1" x14ac:dyDescent="0.2"/>
    <row r="1339" customFormat="1" x14ac:dyDescent="0.2"/>
    <row r="1340" customFormat="1" x14ac:dyDescent="0.2"/>
    <row r="1341" customFormat="1" x14ac:dyDescent="0.2"/>
    <row r="1342" customFormat="1" x14ac:dyDescent="0.2"/>
    <row r="1343" customFormat="1" x14ac:dyDescent="0.2"/>
    <row r="1344" customFormat="1" x14ac:dyDescent="0.2"/>
    <row r="1345" customFormat="1" x14ac:dyDescent="0.2"/>
    <row r="1346" customFormat="1" x14ac:dyDescent="0.2"/>
    <row r="1347" customFormat="1" x14ac:dyDescent="0.2"/>
    <row r="1348" customFormat="1" x14ac:dyDescent="0.2"/>
    <row r="1349" customFormat="1" x14ac:dyDescent="0.2"/>
    <row r="1350" customFormat="1" x14ac:dyDescent="0.2"/>
    <row r="1351" customFormat="1" x14ac:dyDescent="0.2"/>
    <row r="1352" customFormat="1" x14ac:dyDescent="0.2"/>
    <row r="1353" customFormat="1" x14ac:dyDescent="0.2"/>
    <row r="1354" customFormat="1" x14ac:dyDescent="0.2"/>
    <row r="1355" customFormat="1" x14ac:dyDescent="0.2"/>
    <row r="1356" customFormat="1" x14ac:dyDescent="0.2"/>
    <row r="1357" customFormat="1" x14ac:dyDescent="0.2"/>
    <row r="1358" customFormat="1" x14ac:dyDescent="0.2"/>
    <row r="1359" customFormat="1" x14ac:dyDescent="0.2"/>
    <row r="1360" customFormat="1" x14ac:dyDescent="0.2"/>
    <row r="1361" customFormat="1" x14ac:dyDescent="0.2"/>
    <row r="1362" customFormat="1" x14ac:dyDescent="0.2"/>
    <row r="1363" customFormat="1" x14ac:dyDescent="0.2"/>
    <row r="1364" customFormat="1" x14ac:dyDescent="0.2"/>
    <row r="1365" customFormat="1" x14ac:dyDescent="0.2"/>
    <row r="1366" customFormat="1" x14ac:dyDescent="0.2"/>
    <row r="1367" customFormat="1" x14ac:dyDescent="0.2"/>
    <row r="1368" customFormat="1" x14ac:dyDescent="0.2"/>
    <row r="1369" customFormat="1" x14ac:dyDescent="0.2"/>
    <row r="1370" customFormat="1" x14ac:dyDescent="0.2"/>
    <row r="1371" customFormat="1" x14ac:dyDescent="0.2"/>
    <row r="1372" customFormat="1" x14ac:dyDescent="0.2"/>
    <row r="1373" customFormat="1" x14ac:dyDescent="0.2"/>
    <row r="1374" customFormat="1" x14ac:dyDescent="0.2"/>
    <row r="1375" customFormat="1" x14ac:dyDescent="0.2"/>
    <row r="1376" customFormat="1" x14ac:dyDescent="0.2"/>
    <row r="1377" customFormat="1" x14ac:dyDescent="0.2"/>
    <row r="1378" customFormat="1" x14ac:dyDescent="0.2"/>
    <row r="1379" customFormat="1" x14ac:dyDescent="0.2"/>
    <row r="1380" customFormat="1" x14ac:dyDescent="0.2"/>
    <row r="1381" customFormat="1" x14ac:dyDescent="0.2"/>
    <row r="1382" customFormat="1" x14ac:dyDescent="0.2"/>
    <row r="1383" customFormat="1" x14ac:dyDescent="0.2"/>
    <row r="1384" customFormat="1" x14ac:dyDescent="0.2"/>
    <row r="1385" customFormat="1" x14ac:dyDescent="0.2"/>
    <row r="1386" customFormat="1" x14ac:dyDescent="0.2"/>
    <row r="1387" customFormat="1" x14ac:dyDescent="0.2"/>
    <row r="1388" customFormat="1" x14ac:dyDescent="0.2"/>
    <row r="1389" customFormat="1" x14ac:dyDescent="0.2"/>
    <row r="1390" customFormat="1" x14ac:dyDescent="0.2"/>
    <row r="1391" customFormat="1" x14ac:dyDescent="0.2"/>
    <row r="1392" customFormat="1" x14ac:dyDescent="0.2"/>
    <row r="1393" customFormat="1" x14ac:dyDescent="0.2"/>
    <row r="1394" customFormat="1" x14ac:dyDescent="0.2"/>
    <row r="1395" customFormat="1" x14ac:dyDescent="0.2"/>
    <row r="1396" customFormat="1" x14ac:dyDescent="0.2"/>
    <row r="1397" customFormat="1" x14ac:dyDescent="0.2"/>
    <row r="1398" customFormat="1" x14ac:dyDescent="0.2"/>
    <row r="1399" customFormat="1" x14ac:dyDescent="0.2"/>
    <row r="1400" customFormat="1" x14ac:dyDescent="0.2"/>
    <row r="1401" customFormat="1" x14ac:dyDescent="0.2"/>
    <row r="1402" customFormat="1" x14ac:dyDescent="0.2"/>
    <row r="1403" customFormat="1" x14ac:dyDescent="0.2"/>
    <row r="1404" customFormat="1" x14ac:dyDescent="0.2"/>
    <row r="1405" customFormat="1" x14ac:dyDescent="0.2"/>
    <row r="1406" customFormat="1" x14ac:dyDescent="0.2"/>
    <row r="1407" customFormat="1" x14ac:dyDescent="0.2"/>
    <row r="1408" customFormat="1" x14ac:dyDescent="0.2"/>
    <row r="1409" customFormat="1" x14ac:dyDescent="0.2"/>
    <row r="1410" customFormat="1" x14ac:dyDescent="0.2"/>
    <row r="1411" customFormat="1" x14ac:dyDescent="0.2"/>
    <row r="1412" customFormat="1" x14ac:dyDescent="0.2"/>
    <row r="1413" customFormat="1" x14ac:dyDescent="0.2"/>
    <row r="1414" customFormat="1" x14ac:dyDescent="0.2"/>
    <row r="1415" customFormat="1" x14ac:dyDescent="0.2"/>
    <row r="1416" customFormat="1" x14ac:dyDescent="0.2"/>
    <row r="1417" customFormat="1" x14ac:dyDescent="0.2"/>
    <row r="1418" customFormat="1" x14ac:dyDescent="0.2"/>
    <row r="1419" customFormat="1" x14ac:dyDescent="0.2"/>
    <row r="1420" customFormat="1" x14ac:dyDescent="0.2"/>
    <row r="1421" customFormat="1" x14ac:dyDescent="0.2"/>
    <row r="1422" customFormat="1" x14ac:dyDescent="0.2"/>
    <row r="1423" customFormat="1" x14ac:dyDescent="0.2"/>
    <row r="1424" customFormat="1" x14ac:dyDescent="0.2"/>
    <row r="1425" customFormat="1" x14ac:dyDescent="0.2"/>
    <row r="1426" customFormat="1" x14ac:dyDescent="0.2"/>
    <row r="1427" customFormat="1" x14ac:dyDescent="0.2"/>
    <row r="1428" customFormat="1" x14ac:dyDescent="0.2"/>
    <row r="1429" customFormat="1" x14ac:dyDescent="0.2"/>
    <row r="1430" customFormat="1" x14ac:dyDescent="0.2"/>
    <row r="1431" customFormat="1" x14ac:dyDescent="0.2"/>
    <row r="1432" customFormat="1" x14ac:dyDescent="0.2"/>
    <row r="1433" customFormat="1" x14ac:dyDescent="0.2"/>
    <row r="1434" customFormat="1" x14ac:dyDescent="0.2"/>
    <row r="1435" customFormat="1" x14ac:dyDescent="0.2"/>
    <row r="1436" customFormat="1" x14ac:dyDescent="0.2"/>
    <row r="1437" customFormat="1" x14ac:dyDescent="0.2"/>
    <row r="1438" customFormat="1" x14ac:dyDescent="0.2"/>
    <row r="1439" customFormat="1" x14ac:dyDescent="0.2"/>
    <row r="1440" customFormat="1" x14ac:dyDescent="0.2"/>
    <row r="1441" customFormat="1" x14ac:dyDescent="0.2"/>
    <row r="1442" customFormat="1" x14ac:dyDescent="0.2"/>
    <row r="1443" customFormat="1" x14ac:dyDescent="0.2"/>
    <row r="1444" customFormat="1" x14ac:dyDescent="0.2"/>
    <row r="1445" customFormat="1" x14ac:dyDescent="0.2"/>
    <row r="1446" customFormat="1" x14ac:dyDescent="0.2"/>
    <row r="1447" customFormat="1" x14ac:dyDescent="0.2"/>
    <row r="1448" customFormat="1" x14ac:dyDescent="0.2"/>
    <row r="1449" customFormat="1" x14ac:dyDescent="0.2"/>
    <row r="1450" customFormat="1" x14ac:dyDescent="0.2"/>
    <row r="1451" customFormat="1" x14ac:dyDescent="0.2"/>
    <row r="1452" customFormat="1" x14ac:dyDescent="0.2"/>
    <row r="1453" customFormat="1" x14ac:dyDescent="0.2"/>
    <row r="1454" customFormat="1" x14ac:dyDescent="0.2"/>
    <row r="1455" customFormat="1" x14ac:dyDescent="0.2"/>
    <row r="1456" customFormat="1" x14ac:dyDescent="0.2"/>
    <row r="1457" customFormat="1" x14ac:dyDescent="0.2"/>
    <row r="1458" customFormat="1" x14ac:dyDescent="0.2"/>
    <row r="1459" customFormat="1" x14ac:dyDescent="0.2"/>
    <row r="1460" customFormat="1" x14ac:dyDescent="0.2"/>
    <row r="1461" customFormat="1" x14ac:dyDescent="0.2"/>
    <row r="1462" customFormat="1" x14ac:dyDescent="0.2"/>
    <row r="1463" customFormat="1" x14ac:dyDescent="0.2"/>
    <row r="1464" customFormat="1" x14ac:dyDescent="0.2"/>
    <row r="1465" customFormat="1" x14ac:dyDescent="0.2"/>
    <row r="1466" customFormat="1" x14ac:dyDescent="0.2"/>
    <row r="1467" customFormat="1" x14ac:dyDescent="0.2"/>
    <row r="1468" customFormat="1" x14ac:dyDescent="0.2"/>
    <row r="1469" customFormat="1" x14ac:dyDescent="0.2"/>
    <row r="1470" customFormat="1" x14ac:dyDescent="0.2"/>
    <row r="1471" customFormat="1" x14ac:dyDescent="0.2"/>
    <row r="1472" customFormat="1" x14ac:dyDescent="0.2"/>
    <row r="1473" customFormat="1" x14ac:dyDescent="0.2"/>
    <row r="1474" customFormat="1" x14ac:dyDescent="0.2"/>
    <row r="1475" customFormat="1" x14ac:dyDescent="0.2"/>
    <row r="1476" customFormat="1" x14ac:dyDescent="0.2"/>
    <row r="1477" customFormat="1" x14ac:dyDescent="0.2"/>
    <row r="1478" customFormat="1" x14ac:dyDescent="0.2"/>
    <row r="1479" customFormat="1" x14ac:dyDescent="0.2"/>
    <row r="1480" customFormat="1" x14ac:dyDescent="0.2"/>
    <row r="1481" customFormat="1" x14ac:dyDescent="0.2"/>
    <row r="1482" customFormat="1" x14ac:dyDescent="0.2"/>
    <row r="1483" customFormat="1" x14ac:dyDescent="0.2"/>
    <row r="1484" customFormat="1" x14ac:dyDescent="0.2"/>
    <row r="1485" customFormat="1" x14ac:dyDescent="0.2"/>
    <row r="1486" customFormat="1" x14ac:dyDescent="0.2"/>
    <row r="1487" customFormat="1" x14ac:dyDescent="0.2"/>
    <row r="1488" customFormat="1" x14ac:dyDescent="0.2"/>
    <row r="1489" customFormat="1" x14ac:dyDescent="0.2"/>
    <row r="1490" customFormat="1" x14ac:dyDescent="0.2"/>
    <row r="1491" customFormat="1" x14ac:dyDescent="0.2"/>
    <row r="1492" customFormat="1" x14ac:dyDescent="0.2"/>
    <row r="1493" customFormat="1" x14ac:dyDescent="0.2"/>
    <row r="1494" customFormat="1" x14ac:dyDescent="0.2"/>
    <row r="1495" customFormat="1" x14ac:dyDescent="0.2"/>
    <row r="1496" customFormat="1" x14ac:dyDescent="0.2"/>
    <row r="1497" customFormat="1" x14ac:dyDescent="0.2"/>
    <row r="1498" customFormat="1" x14ac:dyDescent="0.2"/>
    <row r="1499" customFormat="1" x14ac:dyDescent="0.2"/>
    <row r="1500" customFormat="1" x14ac:dyDescent="0.2"/>
    <row r="1501" customFormat="1" x14ac:dyDescent="0.2"/>
    <row r="1502" customFormat="1" x14ac:dyDescent="0.2"/>
    <row r="1503" customFormat="1" x14ac:dyDescent="0.2"/>
    <row r="1504" customFormat="1" x14ac:dyDescent="0.2"/>
    <row r="1505" customFormat="1" x14ac:dyDescent="0.2"/>
    <row r="1506" customFormat="1" x14ac:dyDescent="0.2"/>
    <row r="1507" customFormat="1" x14ac:dyDescent="0.2"/>
    <row r="1508" customFormat="1" x14ac:dyDescent="0.2"/>
    <row r="1509" customFormat="1" x14ac:dyDescent="0.2"/>
    <row r="1510" customFormat="1" x14ac:dyDescent="0.2"/>
    <row r="1511" customFormat="1" x14ac:dyDescent="0.2"/>
    <row r="1512" customFormat="1" x14ac:dyDescent="0.2"/>
    <row r="1513" customFormat="1" x14ac:dyDescent="0.2"/>
    <row r="1514" customFormat="1" x14ac:dyDescent="0.2"/>
    <row r="1515" customFormat="1" x14ac:dyDescent="0.2"/>
    <row r="1516" customFormat="1" x14ac:dyDescent="0.2"/>
    <row r="1517" customFormat="1" x14ac:dyDescent="0.2"/>
    <row r="1518" customFormat="1" x14ac:dyDescent="0.2"/>
    <row r="1519" customFormat="1" x14ac:dyDescent="0.2"/>
    <row r="1520" customFormat="1" x14ac:dyDescent="0.2"/>
    <row r="1521" customFormat="1" x14ac:dyDescent="0.2"/>
    <row r="1522" customFormat="1" x14ac:dyDescent="0.2"/>
    <row r="1523" customFormat="1" x14ac:dyDescent="0.2"/>
    <row r="1524" customFormat="1" x14ac:dyDescent="0.2"/>
    <row r="1525" customFormat="1" x14ac:dyDescent="0.2"/>
    <row r="1526" customFormat="1" x14ac:dyDescent="0.2"/>
    <row r="1527" customFormat="1" x14ac:dyDescent="0.2"/>
    <row r="1528" customFormat="1" x14ac:dyDescent="0.2"/>
    <row r="1529" customFormat="1" x14ac:dyDescent="0.2"/>
    <row r="1530" customFormat="1" x14ac:dyDescent="0.2"/>
    <row r="1531" customFormat="1" x14ac:dyDescent="0.2"/>
    <row r="1532" customFormat="1" x14ac:dyDescent="0.2"/>
    <row r="1533" customFormat="1" x14ac:dyDescent="0.2"/>
    <row r="1534" customFormat="1" x14ac:dyDescent="0.2"/>
    <row r="1535" customFormat="1" x14ac:dyDescent="0.2"/>
    <row r="1536" customFormat="1" x14ac:dyDescent="0.2"/>
    <row r="1537" customFormat="1" x14ac:dyDescent="0.2"/>
    <row r="1538" customFormat="1" x14ac:dyDescent="0.2"/>
    <row r="1539" customFormat="1" x14ac:dyDescent="0.2"/>
    <row r="1540" customFormat="1" x14ac:dyDescent="0.2"/>
    <row r="1541" customFormat="1" x14ac:dyDescent="0.2"/>
    <row r="1542" customFormat="1" x14ac:dyDescent="0.2"/>
    <row r="1543" customFormat="1" x14ac:dyDescent="0.2"/>
    <row r="1544" customFormat="1" x14ac:dyDescent="0.2"/>
    <row r="1545" customFormat="1" x14ac:dyDescent="0.2"/>
    <row r="1546" customFormat="1" x14ac:dyDescent="0.2"/>
    <row r="1547" customFormat="1" x14ac:dyDescent="0.2"/>
    <row r="1548" customFormat="1" x14ac:dyDescent="0.2"/>
    <row r="1549" customFormat="1" x14ac:dyDescent="0.2"/>
    <row r="1550" customFormat="1" x14ac:dyDescent="0.2"/>
    <row r="1551" customFormat="1" x14ac:dyDescent="0.2"/>
    <row r="1552" customFormat="1" x14ac:dyDescent="0.2"/>
    <row r="1553" customFormat="1" x14ac:dyDescent="0.2"/>
    <row r="1554" customFormat="1" x14ac:dyDescent="0.2"/>
    <row r="1555" customFormat="1" x14ac:dyDescent="0.2"/>
    <row r="1556" customFormat="1" x14ac:dyDescent="0.2"/>
    <row r="1557" customFormat="1" x14ac:dyDescent="0.2"/>
    <row r="1558" customFormat="1" x14ac:dyDescent="0.2"/>
    <row r="1559" customFormat="1" x14ac:dyDescent="0.2"/>
    <row r="1560" customFormat="1" x14ac:dyDescent="0.2"/>
    <row r="1561" customFormat="1" x14ac:dyDescent="0.2"/>
    <row r="1562" customFormat="1" x14ac:dyDescent="0.2"/>
    <row r="1563" customFormat="1" x14ac:dyDescent="0.2"/>
    <row r="1564" customFormat="1" x14ac:dyDescent="0.2"/>
    <row r="1565" customFormat="1" x14ac:dyDescent="0.2"/>
    <row r="1566" customFormat="1" x14ac:dyDescent="0.2"/>
    <row r="1567" customFormat="1" x14ac:dyDescent="0.2"/>
    <row r="1568" customFormat="1" x14ac:dyDescent="0.2"/>
    <row r="1569" customFormat="1" x14ac:dyDescent="0.2"/>
    <row r="1570" customFormat="1" x14ac:dyDescent="0.2"/>
    <row r="1571" customFormat="1" x14ac:dyDescent="0.2"/>
    <row r="1572" customFormat="1" x14ac:dyDescent="0.2"/>
    <row r="1573" customFormat="1" x14ac:dyDescent="0.2"/>
    <row r="1574" customFormat="1" x14ac:dyDescent="0.2"/>
    <row r="1575" customFormat="1" x14ac:dyDescent="0.2"/>
    <row r="1576" customFormat="1" x14ac:dyDescent="0.2"/>
    <row r="1577" customFormat="1" x14ac:dyDescent="0.2"/>
    <row r="1578" customFormat="1" x14ac:dyDescent="0.2"/>
    <row r="1579" customFormat="1" x14ac:dyDescent="0.2"/>
    <row r="1580" customFormat="1" x14ac:dyDescent="0.2"/>
    <row r="1581" customFormat="1" x14ac:dyDescent="0.2"/>
    <row r="1582" customFormat="1" x14ac:dyDescent="0.2"/>
    <row r="1583" customFormat="1" x14ac:dyDescent="0.2"/>
    <row r="1584" customFormat="1" x14ac:dyDescent="0.2"/>
    <row r="1585" customFormat="1" x14ac:dyDescent="0.2"/>
    <row r="1586" customFormat="1" x14ac:dyDescent="0.2"/>
    <row r="1587" customFormat="1" x14ac:dyDescent="0.2"/>
    <row r="1588" customFormat="1" x14ac:dyDescent="0.2"/>
    <row r="1589" customFormat="1" x14ac:dyDescent="0.2"/>
    <row r="1590" customFormat="1" x14ac:dyDescent="0.2"/>
    <row r="1591" customFormat="1" x14ac:dyDescent="0.2"/>
    <row r="1592" customFormat="1" x14ac:dyDescent="0.2"/>
    <row r="1593" customFormat="1" x14ac:dyDescent="0.2"/>
    <row r="1594" customFormat="1" x14ac:dyDescent="0.2"/>
    <row r="1595" customFormat="1" x14ac:dyDescent="0.2"/>
    <row r="1596" customFormat="1" x14ac:dyDescent="0.2"/>
    <row r="1597" customFormat="1" x14ac:dyDescent="0.2"/>
    <row r="1598" customFormat="1" x14ac:dyDescent="0.2"/>
    <row r="1599" customFormat="1" x14ac:dyDescent="0.2"/>
    <row r="1600" customFormat="1" x14ac:dyDescent="0.2"/>
    <row r="1601" customFormat="1" x14ac:dyDescent="0.2"/>
    <row r="1602" customFormat="1" x14ac:dyDescent="0.2"/>
    <row r="1603" customFormat="1" x14ac:dyDescent="0.2"/>
    <row r="1604" customFormat="1" x14ac:dyDescent="0.2"/>
    <row r="1605" customFormat="1" x14ac:dyDescent="0.2"/>
    <row r="1606" customFormat="1" x14ac:dyDescent="0.2"/>
    <row r="1607" customFormat="1" x14ac:dyDescent="0.2"/>
    <row r="1608" customFormat="1" x14ac:dyDescent="0.2"/>
    <row r="1609" customFormat="1" x14ac:dyDescent="0.2"/>
    <row r="1610" customFormat="1" x14ac:dyDescent="0.2"/>
    <row r="1611" customFormat="1" x14ac:dyDescent="0.2"/>
    <row r="1612" customFormat="1" x14ac:dyDescent="0.2"/>
    <row r="1613" customFormat="1" x14ac:dyDescent="0.2"/>
    <row r="1614" customFormat="1" x14ac:dyDescent="0.2"/>
    <row r="1615" customFormat="1" x14ac:dyDescent="0.2"/>
    <row r="1616" customFormat="1" x14ac:dyDescent="0.2"/>
    <row r="1617" customFormat="1" x14ac:dyDescent="0.2"/>
    <row r="1618" customFormat="1" x14ac:dyDescent="0.2"/>
    <row r="1619" customFormat="1" x14ac:dyDescent="0.2"/>
    <row r="1620" customFormat="1" x14ac:dyDescent="0.2"/>
    <row r="1621" customFormat="1" x14ac:dyDescent="0.2"/>
    <row r="1622" customFormat="1" x14ac:dyDescent="0.2"/>
    <row r="1623" customFormat="1" x14ac:dyDescent="0.2"/>
    <row r="1624" customFormat="1" x14ac:dyDescent="0.2"/>
    <row r="1625" customFormat="1" x14ac:dyDescent="0.2"/>
    <row r="1626" customFormat="1" x14ac:dyDescent="0.2"/>
    <row r="1627" customFormat="1" x14ac:dyDescent="0.2"/>
    <row r="1628" customFormat="1" x14ac:dyDescent="0.2"/>
    <row r="1629" customFormat="1" x14ac:dyDescent="0.2"/>
    <row r="1630" customFormat="1" x14ac:dyDescent="0.2"/>
    <row r="1631" customFormat="1" x14ac:dyDescent="0.2"/>
    <row r="1632" customFormat="1" x14ac:dyDescent="0.2"/>
    <row r="1633" customFormat="1" x14ac:dyDescent="0.2"/>
    <row r="1634" customFormat="1" x14ac:dyDescent="0.2"/>
    <row r="1635" customFormat="1" x14ac:dyDescent="0.2"/>
    <row r="1636" customFormat="1" x14ac:dyDescent="0.2"/>
    <row r="1637" customFormat="1" x14ac:dyDescent="0.2"/>
    <row r="1638" customFormat="1" x14ac:dyDescent="0.2"/>
    <row r="1639" customFormat="1" x14ac:dyDescent="0.2"/>
    <row r="1640" customFormat="1" x14ac:dyDescent="0.2"/>
    <row r="1641" customFormat="1" x14ac:dyDescent="0.2"/>
    <row r="1642" customFormat="1" x14ac:dyDescent="0.2"/>
    <row r="1643" customFormat="1" x14ac:dyDescent="0.2"/>
    <row r="1644" customFormat="1" x14ac:dyDescent="0.2"/>
    <row r="1645" customFormat="1" x14ac:dyDescent="0.2"/>
    <row r="1646" customFormat="1" x14ac:dyDescent="0.2"/>
    <row r="1647" customFormat="1" x14ac:dyDescent="0.2"/>
    <row r="1648" customFormat="1" x14ac:dyDescent="0.2"/>
    <row r="1649" customFormat="1" x14ac:dyDescent="0.2"/>
    <row r="1650" customFormat="1" x14ac:dyDescent="0.2"/>
    <row r="1651" customFormat="1" x14ac:dyDescent="0.2"/>
    <row r="1652" customFormat="1" x14ac:dyDescent="0.2"/>
    <row r="1653" customFormat="1" x14ac:dyDescent="0.2"/>
    <row r="1654" customFormat="1" x14ac:dyDescent="0.2"/>
    <row r="1655" customFormat="1" x14ac:dyDescent="0.2"/>
    <row r="1656" customFormat="1" x14ac:dyDescent="0.2"/>
    <row r="1657" customFormat="1" x14ac:dyDescent="0.2"/>
    <row r="1658" customFormat="1" x14ac:dyDescent="0.2"/>
    <row r="1659" customFormat="1" x14ac:dyDescent="0.2"/>
    <row r="1660" customFormat="1" x14ac:dyDescent="0.2"/>
    <row r="1661" customFormat="1" x14ac:dyDescent="0.2"/>
    <row r="1662" customFormat="1" x14ac:dyDescent="0.2"/>
    <row r="1663" customFormat="1" x14ac:dyDescent="0.2"/>
    <row r="1664" customFormat="1" x14ac:dyDescent="0.2"/>
    <row r="1665" customFormat="1" x14ac:dyDescent="0.2"/>
    <row r="1666" customFormat="1" x14ac:dyDescent="0.2"/>
    <row r="1667" customFormat="1" x14ac:dyDescent="0.2"/>
    <row r="1668" customFormat="1" x14ac:dyDescent="0.2"/>
    <row r="1669" customFormat="1" x14ac:dyDescent="0.2"/>
    <row r="1670" customFormat="1" x14ac:dyDescent="0.2"/>
    <row r="1671" customFormat="1" x14ac:dyDescent="0.2"/>
    <row r="1672" customFormat="1" x14ac:dyDescent="0.2"/>
    <row r="1673" customFormat="1" x14ac:dyDescent="0.2"/>
    <row r="1674" customFormat="1" x14ac:dyDescent="0.2"/>
    <row r="1675" customFormat="1" x14ac:dyDescent="0.2"/>
    <row r="1676" customFormat="1" x14ac:dyDescent="0.2"/>
    <row r="1677" customFormat="1" x14ac:dyDescent="0.2"/>
    <row r="1678" customFormat="1" x14ac:dyDescent="0.2"/>
    <row r="1679" customFormat="1" x14ac:dyDescent="0.2"/>
    <row r="1680" customFormat="1" x14ac:dyDescent="0.2"/>
    <row r="1681" customFormat="1" x14ac:dyDescent="0.2"/>
    <row r="1682" customFormat="1" x14ac:dyDescent="0.2"/>
    <row r="1683" customFormat="1" x14ac:dyDescent="0.2"/>
    <row r="1684" customFormat="1" x14ac:dyDescent="0.2"/>
    <row r="1685" customFormat="1" x14ac:dyDescent="0.2"/>
    <row r="1686" customFormat="1" x14ac:dyDescent="0.2"/>
    <row r="1687" customFormat="1" x14ac:dyDescent="0.2"/>
    <row r="1688" customFormat="1" x14ac:dyDescent="0.2"/>
    <row r="1689" customFormat="1" x14ac:dyDescent="0.2"/>
    <row r="1690" customFormat="1" x14ac:dyDescent="0.2"/>
    <row r="1691" customFormat="1" x14ac:dyDescent="0.2"/>
    <row r="1692" customFormat="1" x14ac:dyDescent="0.2"/>
    <row r="1693" customFormat="1" x14ac:dyDescent="0.2"/>
    <row r="1694" customFormat="1" x14ac:dyDescent="0.2"/>
    <row r="1695" customFormat="1" x14ac:dyDescent="0.2"/>
    <row r="1696" customFormat="1" x14ac:dyDescent="0.2"/>
    <row r="1697" customFormat="1" x14ac:dyDescent="0.2"/>
    <row r="1698" customFormat="1" x14ac:dyDescent="0.2"/>
    <row r="1699" customFormat="1" x14ac:dyDescent="0.2"/>
    <row r="1700" customFormat="1" x14ac:dyDescent="0.2"/>
    <row r="1701" customFormat="1" x14ac:dyDescent="0.2"/>
    <row r="1702" customFormat="1" x14ac:dyDescent="0.2"/>
    <row r="1703" customFormat="1" x14ac:dyDescent="0.2"/>
    <row r="1704" customFormat="1" x14ac:dyDescent="0.2"/>
    <row r="1705" customFormat="1" x14ac:dyDescent="0.2"/>
    <row r="1706" customFormat="1" x14ac:dyDescent="0.2"/>
    <row r="1707" customFormat="1" x14ac:dyDescent="0.2"/>
    <row r="1708" customFormat="1" x14ac:dyDescent="0.2"/>
    <row r="1709" customFormat="1" x14ac:dyDescent="0.2"/>
    <row r="1710" customFormat="1" x14ac:dyDescent="0.2"/>
    <row r="1711" customFormat="1" x14ac:dyDescent="0.2"/>
    <row r="1712" customFormat="1" x14ac:dyDescent="0.2"/>
    <row r="1713" customFormat="1" x14ac:dyDescent="0.2"/>
    <row r="1714" customFormat="1" x14ac:dyDescent="0.2"/>
    <row r="1715" customFormat="1" x14ac:dyDescent="0.2"/>
    <row r="1716" customFormat="1" x14ac:dyDescent="0.2"/>
    <row r="1717" customFormat="1" x14ac:dyDescent="0.2"/>
    <row r="1718" customFormat="1" x14ac:dyDescent="0.2"/>
    <row r="1719" customFormat="1" x14ac:dyDescent="0.2"/>
    <row r="1720" customFormat="1" x14ac:dyDescent="0.2"/>
    <row r="1721" customFormat="1" x14ac:dyDescent="0.2"/>
    <row r="1722" customFormat="1" x14ac:dyDescent="0.2"/>
    <row r="1723" customFormat="1" x14ac:dyDescent="0.2"/>
    <row r="1724" customFormat="1" x14ac:dyDescent="0.2"/>
    <row r="1725" customFormat="1" x14ac:dyDescent="0.2"/>
    <row r="1726" customFormat="1" x14ac:dyDescent="0.2"/>
    <row r="1727" customFormat="1" x14ac:dyDescent="0.2"/>
    <row r="1728" customFormat="1" x14ac:dyDescent="0.2"/>
    <row r="1729" customFormat="1" x14ac:dyDescent="0.2"/>
    <row r="1730" customFormat="1" x14ac:dyDescent="0.2"/>
    <row r="1731" customFormat="1" x14ac:dyDescent="0.2"/>
    <row r="1732" customFormat="1" x14ac:dyDescent="0.2"/>
    <row r="1733" customFormat="1" x14ac:dyDescent="0.2"/>
    <row r="1734" customFormat="1" x14ac:dyDescent="0.2"/>
    <row r="1735" customFormat="1" x14ac:dyDescent="0.2"/>
    <row r="1736" customFormat="1" x14ac:dyDescent="0.2"/>
    <row r="1737" customFormat="1" x14ac:dyDescent="0.2"/>
    <row r="1738" customFormat="1" x14ac:dyDescent="0.2"/>
    <row r="1739" customFormat="1" x14ac:dyDescent="0.2"/>
    <row r="1740" customFormat="1" x14ac:dyDescent="0.2"/>
    <row r="1741" customFormat="1" x14ac:dyDescent="0.2"/>
    <row r="1742" customFormat="1" x14ac:dyDescent="0.2"/>
    <row r="1743" customFormat="1" x14ac:dyDescent="0.2"/>
    <row r="1744" customFormat="1" x14ac:dyDescent="0.2"/>
    <row r="1745" customFormat="1" x14ac:dyDescent="0.2"/>
    <row r="1746" customFormat="1" x14ac:dyDescent="0.2"/>
    <row r="1747" customFormat="1" x14ac:dyDescent="0.2"/>
    <row r="1748" customFormat="1" x14ac:dyDescent="0.2"/>
    <row r="1749" customFormat="1" x14ac:dyDescent="0.2"/>
    <row r="1750" customFormat="1" x14ac:dyDescent="0.2"/>
    <row r="1751" customFormat="1" x14ac:dyDescent="0.2"/>
    <row r="1752" customFormat="1" x14ac:dyDescent="0.2"/>
    <row r="1753" customFormat="1" x14ac:dyDescent="0.2"/>
    <row r="1754" customFormat="1" x14ac:dyDescent="0.2"/>
    <row r="1755" customFormat="1" x14ac:dyDescent="0.2"/>
    <row r="1756" customFormat="1" x14ac:dyDescent="0.2"/>
    <row r="1757" customFormat="1" x14ac:dyDescent="0.2"/>
    <row r="1758" customFormat="1" x14ac:dyDescent="0.2"/>
    <row r="1759" customFormat="1" x14ac:dyDescent="0.2"/>
    <row r="1760" customFormat="1" x14ac:dyDescent="0.2"/>
    <row r="1761" customFormat="1" x14ac:dyDescent="0.2"/>
    <row r="1762" customFormat="1" x14ac:dyDescent="0.2"/>
    <row r="1763" customFormat="1" x14ac:dyDescent="0.2"/>
    <row r="1764" customFormat="1" x14ac:dyDescent="0.2"/>
    <row r="1765" customFormat="1" x14ac:dyDescent="0.2"/>
    <row r="1766" customFormat="1" x14ac:dyDescent="0.2"/>
    <row r="1767" customFormat="1" x14ac:dyDescent="0.2"/>
    <row r="1768" customFormat="1" x14ac:dyDescent="0.2"/>
    <row r="1769" customFormat="1" x14ac:dyDescent="0.2"/>
    <row r="1770" customFormat="1" x14ac:dyDescent="0.2"/>
    <row r="1771" customFormat="1" x14ac:dyDescent="0.2"/>
    <row r="1772" customFormat="1" x14ac:dyDescent="0.2"/>
    <row r="1773" customFormat="1" x14ac:dyDescent="0.2"/>
    <row r="1774" customFormat="1" x14ac:dyDescent="0.2"/>
    <row r="1775" customFormat="1" x14ac:dyDescent="0.2"/>
    <row r="1776" customFormat="1" x14ac:dyDescent="0.2"/>
    <row r="1777" customFormat="1" x14ac:dyDescent="0.2"/>
    <row r="1778" customFormat="1" x14ac:dyDescent="0.2"/>
    <row r="1779" customFormat="1" x14ac:dyDescent="0.2"/>
    <row r="1780" customFormat="1" x14ac:dyDescent="0.2"/>
    <row r="1781" customFormat="1" x14ac:dyDescent="0.2"/>
    <row r="1782" customFormat="1" x14ac:dyDescent="0.2"/>
    <row r="1783" customFormat="1" x14ac:dyDescent="0.2"/>
    <row r="1784" customFormat="1" x14ac:dyDescent="0.2"/>
    <row r="1785" customFormat="1" x14ac:dyDescent="0.2"/>
    <row r="1786" customFormat="1" x14ac:dyDescent="0.2"/>
    <row r="1787" customFormat="1" x14ac:dyDescent="0.2"/>
    <row r="1788" customFormat="1" x14ac:dyDescent="0.2"/>
    <row r="1789" customFormat="1" x14ac:dyDescent="0.2"/>
    <row r="1790" customFormat="1" x14ac:dyDescent="0.2"/>
    <row r="1791" customFormat="1" x14ac:dyDescent="0.2"/>
    <row r="1792" customFormat="1" x14ac:dyDescent="0.2"/>
    <row r="1793" customFormat="1" x14ac:dyDescent="0.2"/>
    <row r="1794" customFormat="1" x14ac:dyDescent="0.2"/>
    <row r="1795" customFormat="1" x14ac:dyDescent="0.2"/>
    <row r="1796" customFormat="1" x14ac:dyDescent="0.2"/>
    <row r="1797" customFormat="1" x14ac:dyDescent="0.2"/>
    <row r="1798" customFormat="1" x14ac:dyDescent="0.2"/>
    <row r="1799" customFormat="1" x14ac:dyDescent="0.2"/>
    <row r="1800" customFormat="1" x14ac:dyDescent="0.2"/>
    <row r="1801" customFormat="1" x14ac:dyDescent="0.2"/>
    <row r="1802" customFormat="1" x14ac:dyDescent="0.2"/>
    <row r="1803" customFormat="1" x14ac:dyDescent="0.2"/>
    <row r="1804" customFormat="1" x14ac:dyDescent="0.2"/>
    <row r="1805" customFormat="1" x14ac:dyDescent="0.2"/>
    <row r="1806" customFormat="1" x14ac:dyDescent="0.2"/>
    <row r="1807" customFormat="1" x14ac:dyDescent="0.2"/>
    <row r="1808" customFormat="1" x14ac:dyDescent="0.2"/>
    <row r="1809" customFormat="1" x14ac:dyDescent="0.2"/>
    <row r="1810" customFormat="1" x14ac:dyDescent="0.2"/>
    <row r="1811" customFormat="1" x14ac:dyDescent="0.2"/>
    <row r="1812" customFormat="1" x14ac:dyDescent="0.2"/>
    <row r="1813" customFormat="1" x14ac:dyDescent="0.2"/>
    <row r="1814" customFormat="1" x14ac:dyDescent="0.2"/>
    <row r="1815" customFormat="1" x14ac:dyDescent="0.2"/>
    <row r="1816" customFormat="1" x14ac:dyDescent="0.2"/>
    <row r="1817" customFormat="1" x14ac:dyDescent="0.2"/>
    <row r="1818" customFormat="1" x14ac:dyDescent="0.2"/>
    <row r="1819" customFormat="1" x14ac:dyDescent="0.2"/>
    <row r="1820" customFormat="1" x14ac:dyDescent="0.2"/>
    <row r="1821" customFormat="1" x14ac:dyDescent="0.2"/>
    <row r="1822" customFormat="1" x14ac:dyDescent="0.2"/>
    <row r="1823" customFormat="1" x14ac:dyDescent="0.2"/>
    <row r="1824" customFormat="1" x14ac:dyDescent="0.2"/>
    <row r="1825" customFormat="1" x14ac:dyDescent="0.2"/>
    <row r="1826" customFormat="1" x14ac:dyDescent="0.2"/>
    <row r="1827" customFormat="1" x14ac:dyDescent="0.2"/>
    <row r="1828" customFormat="1" x14ac:dyDescent="0.2"/>
    <row r="1829" customFormat="1" x14ac:dyDescent="0.2"/>
    <row r="1830" customFormat="1" x14ac:dyDescent="0.2"/>
    <row r="1831" customFormat="1" x14ac:dyDescent="0.2"/>
    <row r="1832" customFormat="1" x14ac:dyDescent="0.2"/>
    <row r="1833" customFormat="1" x14ac:dyDescent="0.2"/>
    <row r="1834" customFormat="1" x14ac:dyDescent="0.2"/>
    <row r="1835" customFormat="1" x14ac:dyDescent="0.2"/>
    <row r="1836" customFormat="1" x14ac:dyDescent="0.2"/>
    <row r="1837" customFormat="1" x14ac:dyDescent="0.2"/>
    <row r="1838" customFormat="1" x14ac:dyDescent="0.2"/>
    <row r="1839" customFormat="1" x14ac:dyDescent="0.2"/>
    <row r="1840" customFormat="1" x14ac:dyDescent="0.2"/>
    <row r="1841" customFormat="1" x14ac:dyDescent="0.2"/>
    <row r="1842" customFormat="1" x14ac:dyDescent="0.2"/>
    <row r="1843" customFormat="1" x14ac:dyDescent="0.2"/>
    <row r="1844" customFormat="1" x14ac:dyDescent="0.2"/>
    <row r="1845" customFormat="1" x14ac:dyDescent="0.2"/>
    <row r="1846" customFormat="1" x14ac:dyDescent="0.2"/>
    <row r="1847" customFormat="1" x14ac:dyDescent="0.2"/>
    <row r="1848" customFormat="1" x14ac:dyDescent="0.2"/>
    <row r="1849" customFormat="1" x14ac:dyDescent="0.2"/>
    <row r="1850" customFormat="1" x14ac:dyDescent="0.2"/>
    <row r="1851" customFormat="1" x14ac:dyDescent="0.2"/>
    <row r="1852" customFormat="1" x14ac:dyDescent="0.2"/>
    <row r="1853" customFormat="1" x14ac:dyDescent="0.2"/>
    <row r="1854" customFormat="1" x14ac:dyDescent="0.2"/>
    <row r="1855" customFormat="1" x14ac:dyDescent="0.2"/>
    <row r="1856" customFormat="1" x14ac:dyDescent="0.2"/>
    <row r="1857" customFormat="1" x14ac:dyDescent="0.2"/>
    <row r="1858" customFormat="1" x14ac:dyDescent="0.2"/>
    <row r="1859" customFormat="1" x14ac:dyDescent="0.2"/>
    <row r="1860" customFormat="1" x14ac:dyDescent="0.2"/>
    <row r="1861" customFormat="1" x14ac:dyDescent="0.2"/>
    <row r="1862" customFormat="1" x14ac:dyDescent="0.2"/>
    <row r="1863" customFormat="1" x14ac:dyDescent="0.2"/>
    <row r="1864" customFormat="1" x14ac:dyDescent="0.2"/>
    <row r="1865" customFormat="1" x14ac:dyDescent="0.2"/>
    <row r="1866" customFormat="1" x14ac:dyDescent="0.2"/>
    <row r="1867" customFormat="1" x14ac:dyDescent="0.2"/>
    <row r="1868" customFormat="1" x14ac:dyDescent="0.2"/>
    <row r="1869" customFormat="1" x14ac:dyDescent="0.2"/>
    <row r="1870" customFormat="1" x14ac:dyDescent="0.2"/>
    <row r="1871" customFormat="1" x14ac:dyDescent="0.2"/>
    <row r="1872" customFormat="1" x14ac:dyDescent="0.2"/>
    <row r="1873" customFormat="1" x14ac:dyDescent="0.2"/>
    <row r="1874" customFormat="1" x14ac:dyDescent="0.2"/>
    <row r="1875" customFormat="1" x14ac:dyDescent="0.2"/>
    <row r="1876" customFormat="1" x14ac:dyDescent="0.2"/>
    <row r="1877" customFormat="1" x14ac:dyDescent="0.2"/>
    <row r="1878" customFormat="1" x14ac:dyDescent="0.2"/>
    <row r="1879" customFormat="1" x14ac:dyDescent="0.2"/>
    <row r="1880" customFormat="1" x14ac:dyDescent="0.2"/>
    <row r="1881" customFormat="1" x14ac:dyDescent="0.2"/>
    <row r="1882" customFormat="1" x14ac:dyDescent="0.2"/>
    <row r="1883" customFormat="1" x14ac:dyDescent="0.2"/>
    <row r="1884" customFormat="1" x14ac:dyDescent="0.2"/>
    <row r="1885" customFormat="1" x14ac:dyDescent="0.2"/>
    <row r="1886" customFormat="1" x14ac:dyDescent="0.2"/>
    <row r="1887" customFormat="1" x14ac:dyDescent="0.2"/>
    <row r="1888" customFormat="1" x14ac:dyDescent="0.2"/>
    <row r="1889" customFormat="1" x14ac:dyDescent="0.2"/>
    <row r="1890" customFormat="1" x14ac:dyDescent="0.2"/>
    <row r="1891" customFormat="1" x14ac:dyDescent="0.2"/>
    <row r="1892" customFormat="1" x14ac:dyDescent="0.2"/>
    <row r="1893" customFormat="1" x14ac:dyDescent="0.2"/>
    <row r="1894" customFormat="1" x14ac:dyDescent="0.2"/>
    <row r="1895" customFormat="1" x14ac:dyDescent="0.2"/>
    <row r="1896" customFormat="1" x14ac:dyDescent="0.2"/>
    <row r="1897" customFormat="1" x14ac:dyDescent="0.2"/>
    <row r="1898" customFormat="1" x14ac:dyDescent="0.2"/>
    <row r="1899" customFormat="1" x14ac:dyDescent="0.2"/>
    <row r="1900" customFormat="1" x14ac:dyDescent="0.2"/>
    <row r="1901" customFormat="1" x14ac:dyDescent="0.2"/>
    <row r="1902" customFormat="1" x14ac:dyDescent="0.2"/>
    <row r="1903" customFormat="1" x14ac:dyDescent="0.2"/>
    <row r="1904" customFormat="1" x14ac:dyDescent="0.2"/>
    <row r="1905" customFormat="1" x14ac:dyDescent="0.2"/>
    <row r="1906" customFormat="1" x14ac:dyDescent="0.2"/>
    <row r="1907" customFormat="1" x14ac:dyDescent="0.2"/>
    <row r="1908" customFormat="1" x14ac:dyDescent="0.2"/>
    <row r="1909" customFormat="1" x14ac:dyDescent="0.2"/>
    <row r="1910" customFormat="1" x14ac:dyDescent="0.2"/>
    <row r="1911" customFormat="1" x14ac:dyDescent="0.2"/>
    <row r="1912" customFormat="1" x14ac:dyDescent="0.2"/>
    <row r="1913" customFormat="1" x14ac:dyDescent="0.2"/>
    <row r="1914" customFormat="1" x14ac:dyDescent="0.2"/>
    <row r="1915" customFormat="1" x14ac:dyDescent="0.2"/>
    <row r="1916" customFormat="1" x14ac:dyDescent="0.2"/>
    <row r="1917" customFormat="1" x14ac:dyDescent="0.2"/>
    <row r="1918" customFormat="1" x14ac:dyDescent="0.2"/>
    <row r="1919" customFormat="1" x14ac:dyDescent="0.2"/>
    <row r="1920" customFormat="1" x14ac:dyDescent="0.2"/>
    <row r="1921" customFormat="1" x14ac:dyDescent="0.2"/>
    <row r="1922" customFormat="1" x14ac:dyDescent="0.2"/>
    <row r="1923" customFormat="1" x14ac:dyDescent="0.2"/>
    <row r="1924" customFormat="1" x14ac:dyDescent="0.2"/>
    <row r="1925" customFormat="1" x14ac:dyDescent="0.2"/>
    <row r="1926" customFormat="1" x14ac:dyDescent="0.2"/>
    <row r="1927" customFormat="1" x14ac:dyDescent="0.2"/>
    <row r="1928" customFormat="1" x14ac:dyDescent="0.2"/>
    <row r="1929" customFormat="1" x14ac:dyDescent="0.2"/>
    <row r="1930" customFormat="1" x14ac:dyDescent="0.2"/>
    <row r="1931" customFormat="1" x14ac:dyDescent="0.2"/>
    <row r="1932" customFormat="1" x14ac:dyDescent="0.2"/>
    <row r="1933" customFormat="1" x14ac:dyDescent="0.2"/>
    <row r="1934" customFormat="1" x14ac:dyDescent="0.2"/>
    <row r="1935" customFormat="1" x14ac:dyDescent="0.2"/>
    <row r="1936" customFormat="1" x14ac:dyDescent="0.2"/>
    <row r="1937" customFormat="1" x14ac:dyDescent="0.2"/>
  </sheetData>
  <sheetProtection algorithmName="SHA-512" hashValue="yqkWI4oSifZ9l1Wcec4aa0C94udcCQh4ZBVBG3Vde9FNNfFXonXmopT2AdLtCUGJj5VnUr3Ng56cVP/jiDcMNg==" saltValue="9uV1fFKmCT50kT5MAz/GfA==" spinCount="100000" sheet="1" objects="1" scenarios="1" selectLockedCells="1" selectUnlockedCells="1"/>
  <mergeCells count="20">
    <mergeCell ref="A35:N35"/>
    <mergeCell ref="A112:N112"/>
    <mergeCell ref="A387:N387"/>
    <mergeCell ref="A398:N398"/>
    <mergeCell ref="A441:N441"/>
    <mergeCell ref="A350:N350"/>
    <mergeCell ref="A40:N40"/>
    <mergeCell ref="A417:N417"/>
    <mergeCell ref="A10:N10"/>
    <mergeCell ref="A15:N15"/>
    <mergeCell ref="A21:N21"/>
    <mergeCell ref="A26:N26"/>
    <mergeCell ref="A31:N31"/>
    <mergeCell ref="A648:N648"/>
    <mergeCell ref="A456:N456"/>
    <mergeCell ref="A462:N462"/>
    <mergeCell ref="A479:N479"/>
    <mergeCell ref="A496:N496"/>
    <mergeCell ref="A530:N530"/>
    <mergeCell ref="A612:N612"/>
  </mergeCells>
  <printOptions horizontalCentered="1"/>
  <pageMargins left="0" right="0" top="0.75" bottom="0.75" header="0.3" footer="0.3"/>
  <pageSetup paperSize="5" scale="98" fitToHeight="0" orientation="landscape" r:id="rId1"/>
  <rowBreaks count="20" manualBreakCount="20">
    <brk id="28" max="16383" man="1"/>
    <brk id="45" max="16383" man="1"/>
    <brk id="75" max="16383" man="1"/>
    <brk id="109" max="16383" man="1"/>
    <brk id="135" max="16383" man="1"/>
    <brk id="171" max="16383" man="1"/>
    <brk id="207" max="16383" man="1"/>
    <brk id="248" max="16383" man="1"/>
    <brk id="287" max="16383" man="1"/>
    <brk id="320" max="16383" man="1"/>
    <brk id="347" max="16383" man="1"/>
    <brk id="386" max="16383" man="1"/>
    <brk id="438" max="16383" man="1"/>
    <brk id="460" max="16383" man="1"/>
    <brk id="493" max="16383" man="1"/>
    <brk id="527" max="16383" man="1"/>
    <brk id="562" max="16383" man="1"/>
    <brk id="587" max="16383" man="1"/>
    <brk id="610" max="16383" man="1"/>
    <brk id="6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Legend</vt:lpstr>
      <vt:lpstr>Peer_groups</vt:lpstr>
      <vt:lpstr>Peer_groups!Print_Titles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David</dc:creator>
  <cp:lastModifiedBy>Franks, Tiffany</cp:lastModifiedBy>
  <cp:lastPrinted>2025-02-03T21:44:47Z</cp:lastPrinted>
  <dcterms:created xsi:type="dcterms:W3CDTF">2012-08-26T11:32:21Z</dcterms:created>
  <dcterms:modified xsi:type="dcterms:W3CDTF">2026-06-05T15:13:15Z</dcterms:modified>
</cp:coreProperties>
</file>